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eric\Dropbox\_Calmette\2021\01-janvier\_Réunion 31 janvier\"/>
    </mc:Choice>
  </mc:AlternateContent>
  <xr:revisionPtr revIDLastSave="0" documentId="13_ncr:1_{1FC12319-208F-4049-BA6C-057C53B4072A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Analyse comptes" sheetId="3" r:id="rId1"/>
    <sheet name="Répartition" sheetId="6" r:id="rId2"/>
    <sheet name="Feuil4" sheetId="7" state="hidden" r:id="rId3"/>
    <sheet name="Répartition par propriétaire" sheetId="8" r:id="rId4"/>
  </sheets>
  <externalReferences>
    <externalReference r:id="rId5"/>
  </externalReferences>
  <definedNames>
    <definedName name="Grilles">'Répartition par propriétaire'!$B$5:$E$21</definedName>
    <definedName name="LesGrilles">[1]Affectation!$AM$6:$AV$22</definedName>
    <definedName name="_xlnm.Print_Area" localSheetId="0">'Analyse comptes'!$A$1:$F$56</definedName>
    <definedName name="_xlnm.Print_Area" localSheetId="1">Répartition!$A$1:$L$17</definedName>
    <definedName name="_xlnm.Print_Area" localSheetId="3">'Répartition par propriétaire'!$A$25:$G$50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4" i="8" l="1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X14" i="8"/>
  <c r="AA14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X15" i="8"/>
  <c r="AA15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X16" i="8"/>
  <c r="AA16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X17" i="8"/>
  <c r="AA17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X18" i="8"/>
  <c r="AA18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X19" i="8"/>
  <c r="AA19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X20" i="8"/>
  <c r="AA20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X21" i="8"/>
  <c r="AA21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X5" i="8"/>
  <c r="AA5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X6" i="8"/>
  <c r="AA6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X7" i="8"/>
  <c r="AA7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X8" i="8"/>
  <c r="AA8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X9" i="8"/>
  <c r="AA9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X10" i="8"/>
  <c r="AA10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X11" i="8"/>
  <c r="AA11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X12" i="8"/>
  <c r="AA12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X13" i="8"/>
  <c r="AA13" i="8"/>
  <c r="Z22" i="8"/>
  <c r="S22" i="8"/>
  <c r="R22" i="8"/>
  <c r="T22" i="8"/>
  <c r="T23" i="8"/>
  <c r="J22" i="8"/>
  <c r="K22" i="8"/>
  <c r="L22" i="8"/>
  <c r="M22" i="8"/>
  <c r="M24" i="8"/>
  <c r="Y22" i="8"/>
  <c r="C32" i="8"/>
  <c r="E31" i="8"/>
  <c r="E39" i="8"/>
  <c r="E40" i="8"/>
  <c r="E41" i="8"/>
  <c r="E42" i="8"/>
  <c r="E43" i="8"/>
  <c r="E44" i="8"/>
  <c r="E45" i="8"/>
  <c r="E38" i="8"/>
  <c r="E46" i="8"/>
  <c r="E48" i="8"/>
  <c r="C46" i="8"/>
  <c r="E32" i="8"/>
  <c r="E34" i="8"/>
  <c r="B14" i="6"/>
  <c r="C3" i="6"/>
  <c r="C4" i="6"/>
  <c r="C5" i="6"/>
  <c r="C6" i="6"/>
  <c r="C7" i="6"/>
  <c r="C10" i="6"/>
  <c r="C11" i="6"/>
  <c r="C12" i="6"/>
  <c r="C8" i="6"/>
  <c r="C9" i="6"/>
  <c r="C2" i="6"/>
  <c r="E27" i="8"/>
  <c r="E28" i="8"/>
  <c r="E29" i="8"/>
  <c r="E30" i="8"/>
  <c r="V4" i="8"/>
  <c r="D22" i="8"/>
  <c r="AB5" i="8"/>
  <c r="AD5" i="8"/>
  <c r="AD6" i="8"/>
  <c r="AB7" i="8"/>
  <c r="AD7" i="8"/>
  <c r="AD8" i="8"/>
  <c r="AB9" i="8"/>
  <c r="AD9" i="8"/>
  <c r="AD10" i="8"/>
  <c r="AD11" i="8"/>
  <c r="AD12" i="8"/>
  <c r="AB13" i="8"/>
  <c r="AD13" i="8"/>
  <c r="AB14" i="8"/>
  <c r="AD14" i="8"/>
  <c r="AD15" i="8"/>
  <c r="AD16" i="8"/>
  <c r="AD17" i="8"/>
  <c r="AB18" i="8"/>
  <c r="AD18" i="8"/>
  <c r="AD19" i="8"/>
  <c r="AD20" i="8"/>
  <c r="AD21" i="8"/>
  <c r="G22" i="8"/>
  <c r="H22" i="8"/>
  <c r="I22" i="8"/>
  <c r="N22" i="8"/>
  <c r="O22" i="8"/>
  <c r="P22" i="8"/>
  <c r="Q22" i="8"/>
  <c r="U22" i="8"/>
  <c r="E22" i="8"/>
  <c r="V22" i="8"/>
  <c r="W22" i="8"/>
  <c r="X22" i="8"/>
  <c r="AB22" i="8"/>
  <c r="AA22" i="8"/>
  <c r="AD22" i="8"/>
  <c r="F22" i="8"/>
  <c r="C22" i="8"/>
  <c r="B11" i="7"/>
  <c r="E6" i="3"/>
  <c r="E55" i="3"/>
  <c r="E50" i="3"/>
  <c r="E45" i="3"/>
  <c r="E43" i="3"/>
  <c r="E39" i="3"/>
  <c r="E35" i="3"/>
  <c r="E20" i="3"/>
  <c r="E15" i="3"/>
  <c r="E12" i="3"/>
  <c r="E8" i="3"/>
  <c r="E56" i="3"/>
</calcChain>
</file>

<file path=xl/sharedStrings.xml><?xml version="1.0" encoding="utf-8"?>
<sst xmlns="http://schemas.openxmlformats.org/spreadsheetml/2006/main" count="305" uniqueCount="175">
  <si>
    <t>Date</t>
  </si>
  <si>
    <t>10/01/2021</t>
  </si>
  <si>
    <t>40100024
VEOLIA EAU</t>
  </si>
  <si>
    <t>60100000
Eau</t>
  </si>
  <si>
    <t xml:space="preserve"> 
 </t>
  </si>
  <si>
    <t>40100006
Schlindler</t>
  </si>
  <si>
    <t>60640000
Fournitures - Salle commune / chambre</t>
  </si>
  <si>
    <t>30/12/2020</t>
  </si>
  <si>
    <t>40100025
EDF</t>
  </si>
  <si>
    <t>60200000
Electricité</t>
  </si>
  <si>
    <t>21/11/2020</t>
  </si>
  <si>
    <t>40100023
Pépinières GENETTAIS</t>
  </si>
  <si>
    <t>60630000
Fournitures - Jardin</t>
  </si>
  <si>
    <t>40100007
E LECLERC</t>
  </si>
  <si>
    <t>60610000
Fournitures - Buanderie</t>
  </si>
  <si>
    <t>11/11/2020</t>
  </si>
  <si>
    <t>40100019
LEROY MERLIN</t>
  </si>
  <si>
    <t>40100009
CASTORAMA</t>
  </si>
  <si>
    <t>40100021
La Poste</t>
  </si>
  <si>
    <t>40100026
INNOVSTORE</t>
  </si>
  <si>
    <t>60650000
Fournitures - Autres</t>
  </si>
  <si>
    <t>15/10/2020</t>
  </si>
  <si>
    <t>40100013
CREDIT MUTUEL</t>
  </si>
  <si>
    <t>11/10/2020</t>
  </si>
  <si>
    <t>02/10/2020</t>
  </si>
  <si>
    <t>62000000
Frais d'administration et honoraires :</t>
  </si>
  <si>
    <t>27/09/2020</t>
  </si>
  <si>
    <t>40100022
JARDINS ANIMES</t>
  </si>
  <si>
    <t>08/09/2020</t>
  </si>
  <si>
    <t>40100011
GAN ASSURANCES</t>
  </si>
  <si>
    <t>61600000
Primes d'assurances</t>
  </si>
  <si>
    <t>03/09/2020</t>
  </si>
  <si>
    <t>40100012
L'ATELIER NORMAND</t>
  </si>
  <si>
    <t>61410000
Contrats d'ascenseurs</t>
  </si>
  <si>
    <t>10/08/2020</t>
  </si>
  <si>
    <t>60620000
Fournitures - Atelier et annexes</t>
  </si>
  <si>
    <t>24/07/2020</t>
  </si>
  <si>
    <t>40100020
JARDILAND</t>
  </si>
  <si>
    <t>17/07/2020</t>
  </si>
  <si>
    <t>15/07/2020</t>
  </si>
  <si>
    <t>13/07/2020</t>
  </si>
  <si>
    <t>10/07/2020</t>
  </si>
  <si>
    <t>09/07/2020</t>
  </si>
  <si>
    <t>40100018
Communauté Emmaüs</t>
  </si>
  <si>
    <t>02/07/2020</t>
  </si>
  <si>
    <t>01/07/2020</t>
  </si>
  <si>
    <t>62400000
Frais du conseil syndical</t>
  </si>
  <si>
    <t>24/06/2020</t>
  </si>
  <si>
    <t>40100015
POINT P</t>
  </si>
  <si>
    <t>40100014
DISTRICO</t>
  </si>
  <si>
    <t>40100008
Les Charmilles Serre pédagogique</t>
  </si>
  <si>
    <t>40100016
CADIAC</t>
  </si>
  <si>
    <t xml:space="preserve">40100017
SUPER U </t>
  </si>
  <si>
    <t>15/06/2020</t>
  </si>
  <si>
    <t>12/06/2020</t>
  </si>
  <si>
    <t>40100005
VILOGI</t>
  </si>
  <si>
    <t>08/06/2020</t>
  </si>
  <si>
    <t>02/06/2020</t>
  </si>
  <si>
    <t>40100010
BRICO DEPOT</t>
  </si>
  <si>
    <t>40100004
ARC</t>
  </si>
  <si>
    <t>22/04/2020</t>
  </si>
  <si>
    <t>18/03/2020</t>
  </si>
  <si>
    <t>11/03/2020</t>
  </si>
  <si>
    <t>11/02/2020</t>
  </si>
  <si>
    <t>15/01/2020</t>
  </si>
  <si>
    <t>02/01/2020</t>
  </si>
  <si>
    <t>Cotisation ARC</t>
  </si>
  <si>
    <t>Cotisation VILOGI</t>
  </si>
  <si>
    <t>Poste</t>
  </si>
  <si>
    <t>N° pièce</t>
  </si>
  <si>
    <t>Fournisseur</t>
  </si>
  <si>
    <t>Montant</t>
  </si>
  <si>
    <t>Total 40100024
VEOLIA EAU</t>
  </si>
  <si>
    <t>Total 40100025
EDF</t>
  </si>
  <si>
    <t>Total 60610000
Fournitures - Buanderie</t>
  </si>
  <si>
    <t>Total 60620000
Fournitures - Atelier et annexes</t>
  </si>
  <si>
    <t>Total 60630000
Fournitures - Jardin</t>
  </si>
  <si>
    <t>Total 60640000
Fournitures - Salle commune / chambre</t>
  </si>
  <si>
    <t>Total 60650000
Fournitures - Autres</t>
  </si>
  <si>
    <t>Total 61600000
Primes d'assurances</t>
  </si>
  <si>
    <t>Total 62000000
Frais d'administration et honoraires :</t>
  </si>
  <si>
    <t>Total Contrat Ascenseur</t>
  </si>
  <si>
    <t>Total général</t>
  </si>
  <si>
    <t>Total 624000000
Frais du conseil syndical</t>
  </si>
  <si>
    <t>Labbé</t>
  </si>
  <si>
    <t>Cazin</t>
  </si>
  <si>
    <t>Dieulafait</t>
  </si>
  <si>
    <t>Montagne</t>
  </si>
  <si>
    <t>Leroy</t>
  </si>
  <si>
    <t>Bertrand</t>
  </si>
  <si>
    <t>Ancellin</t>
  </si>
  <si>
    <t>Danjou-quinchez</t>
  </si>
  <si>
    <t>Le Masson</t>
  </si>
  <si>
    <t>Chevalier</t>
  </si>
  <si>
    <t>Barrafort</t>
  </si>
  <si>
    <t>Barbey</t>
  </si>
  <si>
    <t>Roussel</t>
  </si>
  <si>
    <t>Van Beers</t>
  </si>
  <si>
    <t>Jeanneau</t>
  </si>
  <si>
    <t>Pitrou</t>
  </si>
  <si>
    <t>Gernez</t>
  </si>
  <si>
    <t>EHPC</t>
  </si>
  <si>
    <t>Ascenseur</t>
  </si>
  <si>
    <t>VEOLIA EAU</t>
  </si>
  <si>
    <t>EDF</t>
  </si>
  <si>
    <t>Fournitures - Buanderie</t>
  </si>
  <si>
    <t>Fournitures - Atelier et annexes</t>
  </si>
  <si>
    <t>Fournitures - Jardin</t>
  </si>
  <si>
    <t>Fournitures - Salle commune / chambre</t>
  </si>
  <si>
    <t>Fournitures - Autres</t>
  </si>
  <si>
    <t>Primes d'assurances</t>
  </si>
  <si>
    <t>Frais d'administration et honoraires :</t>
  </si>
  <si>
    <t>Contrat Ascenseur</t>
  </si>
  <si>
    <t>Frais du conseil syndical</t>
  </si>
  <si>
    <t>Filtres</t>
  </si>
  <si>
    <t>Total à payer</t>
  </si>
  <si>
    <t>Appels de charges payées</t>
  </si>
  <si>
    <t>non</t>
  </si>
  <si>
    <t>oui non payé</t>
  </si>
  <si>
    <t>Coût lavages 0,60€</t>
  </si>
  <si>
    <t>Nb de lavages 2020</t>
  </si>
  <si>
    <t>Reste à payer</t>
  </si>
  <si>
    <t>Bilan Charges 2020</t>
  </si>
  <si>
    <t>oui</t>
  </si>
  <si>
    <t>Grille 1 RC</t>
  </si>
  <si>
    <r>
      <t>Filtres</t>
    </r>
    <r>
      <rPr>
        <sz val="10"/>
        <rFont val="Arial"/>
      </rPr>
      <t xml:space="preserve"> 16,20€</t>
    </r>
  </si>
  <si>
    <t>G1</t>
  </si>
  <si>
    <t>G2</t>
  </si>
  <si>
    <t>G3</t>
  </si>
  <si>
    <t>Lots</t>
  </si>
  <si>
    <t>Les 3 grilles</t>
  </si>
  <si>
    <t>Electricité</t>
  </si>
  <si>
    <t>Lieu</t>
  </si>
  <si>
    <t>kWh</t>
  </si>
  <si>
    <t>prix unitaire</t>
  </si>
  <si>
    <t>Total</t>
  </si>
  <si>
    <t>Affectation</t>
  </si>
  <si>
    <t>Laverie</t>
  </si>
  <si>
    <t>Chambre</t>
  </si>
  <si>
    <t>G. Salle</t>
  </si>
  <si>
    <t>Mutualisé</t>
  </si>
  <si>
    <t>Total électricité</t>
  </si>
  <si>
    <t>Grille</t>
  </si>
  <si>
    <t>perso</t>
  </si>
  <si>
    <t>pourcentages</t>
  </si>
  <si>
    <t>du 1/1/20</t>
  </si>
  <si>
    <t>au 30/12/20</t>
  </si>
  <si>
    <t>Abonnement</t>
  </si>
  <si>
    <t>Total conso</t>
  </si>
  <si>
    <t>Prélèvement EDF</t>
  </si>
  <si>
    <t>EAU</t>
  </si>
  <si>
    <t>Volume m3</t>
  </si>
  <si>
    <t>Jardin</t>
  </si>
  <si>
    <t>Poubelles</t>
  </si>
  <si>
    <t>Atelier</t>
  </si>
  <si>
    <t>Forfait 0,60€</t>
  </si>
  <si>
    <t>Total EAU</t>
  </si>
  <si>
    <t>Facture Veolia</t>
  </si>
  <si>
    <t>Logements</t>
  </si>
  <si>
    <t>Reste</t>
  </si>
  <si>
    <t>copro</t>
  </si>
  <si>
    <t>au m3</t>
  </si>
  <si>
    <t>EDF Abonnement</t>
  </si>
  <si>
    <t>EDF Mutualisé</t>
  </si>
  <si>
    <t>EDF Ascenseur</t>
  </si>
  <si>
    <t>VEOLIA EAU abonnement</t>
  </si>
  <si>
    <t>EAU mutualisée</t>
  </si>
  <si>
    <t>EDF copro</t>
  </si>
  <si>
    <t>Mut ou copro</t>
  </si>
  <si>
    <t>G2 ou G1 ?</t>
  </si>
  <si>
    <t>EAU Reste</t>
  </si>
  <si>
    <t>EAU logements</t>
  </si>
  <si>
    <t>Consommation perso</t>
  </si>
  <si>
    <t>Garage vélos (100€ déjà versés)</t>
  </si>
  <si>
    <t>incomplet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</si>
</sst>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0.00"/>
    <numFmt numFmtId="166" formatCode="_-* #,##0_-;\-* #,##0_-;_-* &quot;-&quot;??_-;_-@_-"/>
    <numFmt numFmtId="167" formatCode="_-* #,##0\ _€_-;\-* #,##0\ _€_-;_-* &quot;-&quot;??\ _€_-;_-@_-"/>
  </numFmts>
  <fonts count="2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SansSerif"/>
    </font>
    <font>
      <b/>
      <sz val="8"/>
      <color indexed="8"/>
      <name val="SansSerif"/>
    </font>
    <font>
      <b/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2"/>
      <name val="Arial"/>
      <family val="2"/>
    </font>
    <font>
      <b/>
      <sz val="14"/>
      <name val="Arial"/>
    </font>
    <font>
      <i/>
      <sz val="11"/>
      <name val="Arial"/>
    </font>
    <font>
      <b/>
      <sz val="12"/>
      <color rgb="FFFF0000"/>
      <name val="Arial"/>
    </font>
    <font>
      <b/>
      <sz val="14"/>
      <name val="Calibri"/>
      <scheme val="minor"/>
    </font>
    <font>
      <i/>
      <sz val="10"/>
      <name val="Arial"/>
    </font>
    <font>
      <sz val="10"/>
      <color indexed="8"/>
      <name val="Calibri"/>
      <scheme val="minor"/>
    </font>
    <font>
      <sz val="12"/>
      <name val="Arial"/>
    </font>
    <font>
      <b/>
      <sz val="12"/>
      <color rgb="FFFF0000"/>
      <name val="Calibri"/>
      <scheme val="minor"/>
    </font>
    <font>
      <b/>
      <sz val="8"/>
      <color rgb="FFFF0000"/>
      <name val="SansSerif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55"/>
      </left>
      <right style="hair">
        <color indexed="55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9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/>
    <xf numFmtId="44" fontId="1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27">
    <xf numFmtId="0" fontId="0" fillId="0" borderId="0" xfId="0"/>
    <xf numFmtId="0" fontId="4" fillId="2" borderId="1" xfId="0" applyFont="1" applyFill="1" applyBorder="1" applyAlignment="1" applyProtection="1">
      <alignment horizontal="left" vertical="center" wrapText="1"/>
    </xf>
    <xf numFmtId="0" fontId="6" fillId="4" borderId="0" xfId="1" applyFont="1" applyFill="1"/>
    <xf numFmtId="166" fontId="6" fillId="4" borderId="0" xfId="2" applyNumberFormat="1" applyFont="1" applyFill="1"/>
    <xf numFmtId="44" fontId="6" fillId="4" borderId="0" xfId="3" applyFont="1" applyFill="1"/>
    <xf numFmtId="0" fontId="3" fillId="0" borderId="0" xfId="1"/>
    <xf numFmtId="0" fontId="4" fillId="2" borderId="1" xfId="1" applyFont="1" applyFill="1" applyBorder="1" applyAlignment="1">
      <alignment horizontal="left" vertical="center" wrapText="1"/>
    </xf>
    <xf numFmtId="166" fontId="4" fillId="2" borderId="1" xfId="2" applyNumberFormat="1" applyFont="1" applyFill="1" applyBorder="1" applyAlignment="1" applyProtection="1">
      <alignment horizontal="left" vertical="center" wrapText="1"/>
    </xf>
    <xf numFmtId="44" fontId="4" fillId="2" borderId="1" xfId="3" applyFont="1" applyFill="1" applyBorder="1" applyAlignment="1" applyProtection="1">
      <alignment horizontal="righ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166" fontId="4" fillId="3" borderId="1" xfId="2" applyNumberFormat="1" applyFont="1" applyFill="1" applyBorder="1" applyAlignment="1" applyProtection="1">
      <alignment horizontal="left" vertical="center" wrapText="1"/>
    </xf>
    <xf numFmtId="44" fontId="4" fillId="3" borderId="1" xfId="3" applyFont="1" applyFill="1" applyBorder="1" applyAlignment="1" applyProtection="1">
      <alignment horizontal="right" vertical="center" wrapText="1"/>
    </xf>
    <xf numFmtId="14" fontId="4" fillId="2" borderId="1" xfId="1" applyNumberFormat="1" applyFont="1" applyFill="1" applyBorder="1" applyAlignment="1">
      <alignment horizontal="left" vertical="center" wrapText="1"/>
    </xf>
    <xf numFmtId="165" fontId="4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166" fontId="4" fillId="2" borderId="0" xfId="2" applyNumberFormat="1" applyFont="1" applyFill="1" applyBorder="1" applyAlignment="1" applyProtection="1">
      <alignment horizontal="left" vertical="center" wrapText="1"/>
    </xf>
    <xf numFmtId="44" fontId="4" fillId="2" borderId="0" xfId="3" applyFont="1" applyFill="1" applyBorder="1" applyAlignment="1" applyProtection="1">
      <alignment horizontal="right" vertical="center" wrapText="1"/>
    </xf>
    <xf numFmtId="166" fontId="0" fillId="0" borderId="0" xfId="2" applyNumberFormat="1" applyFont="1"/>
    <xf numFmtId="44" fontId="0" fillId="0" borderId="0" xfId="3" applyFont="1"/>
    <xf numFmtId="44" fontId="3" fillId="0" borderId="0" xfId="1" applyNumberFormat="1"/>
    <xf numFmtId="0" fontId="4" fillId="0" borderId="1" xfId="1" applyFont="1" applyFill="1" applyBorder="1" applyAlignment="1">
      <alignment horizontal="left" vertical="center" wrapText="1"/>
    </xf>
    <xf numFmtId="166" fontId="4" fillId="0" borderId="1" xfId="2" applyNumberFormat="1" applyFont="1" applyFill="1" applyBorder="1" applyAlignment="1" applyProtection="1">
      <alignment horizontal="left" vertical="center" wrapText="1"/>
    </xf>
    <xf numFmtId="44" fontId="4" fillId="0" borderId="1" xfId="3" applyFont="1" applyFill="1" applyBorder="1" applyAlignment="1" applyProtection="1">
      <alignment horizontal="righ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10" fillId="0" borderId="0" xfId="5" applyFont="1"/>
    <xf numFmtId="44" fontId="10" fillId="0" borderId="0" xfId="6" applyFont="1"/>
    <xf numFmtId="44" fontId="12" fillId="3" borderId="1" xfId="6" applyFont="1" applyFill="1" applyBorder="1" applyAlignment="1" applyProtection="1">
      <alignment horizontal="right" vertical="center" wrapText="1"/>
    </xf>
    <xf numFmtId="0" fontId="13" fillId="3" borderId="1" xfId="7" applyFont="1" applyFill="1" applyBorder="1" applyAlignment="1">
      <alignment horizontal="left" vertical="center" wrapText="1"/>
    </xf>
    <xf numFmtId="44" fontId="10" fillId="0" borderId="0" xfId="5" applyNumberFormat="1" applyFont="1"/>
    <xf numFmtId="0" fontId="10" fillId="0" borderId="0" xfId="5" applyFont="1" applyFill="1"/>
    <xf numFmtId="44" fontId="0" fillId="0" borderId="0" xfId="0" applyNumberFormat="1"/>
    <xf numFmtId="44" fontId="0" fillId="0" borderId="0" xfId="0" applyNumberForma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right"/>
    </xf>
    <xf numFmtId="44" fontId="0" fillId="3" borderId="0" xfId="0" applyNumberFormat="1" applyFill="1"/>
    <xf numFmtId="44" fontId="0" fillId="6" borderId="0" xfId="4" applyFont="1" applyFill="1"/>
    <xf numFmtId="0" fontId="9" fillId="0" borderId="0" xfId="0" applyFont="1" applyFill="1" applyBorder="1"/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8" borderId="2" xfId="0" applyFill="1" applyBorder="1"/>
    <xf numFmtId="44" fontId="0" fillId="8" borderId="2" xfId="4" applyFont="1" applyFill="1" applyBorder="1"/>
    <xf numFmtId="167" fontId="0" fillId="8" borderId="2" xfId="9" applyNumberFormat="1" applyFont="1" applyFill="1" applyBorder="1"/>
    <xf numFmtId="0" fontId="0" fillId="0" borderId="0" xfId="9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21" fillId="0" borderId="0" xfId="6" applyFont="1" applyBorder="1"/>
    <xf numFmtId="9" fontId="10" fillId="0" borderId="0" xfId="44" applyNumberFormat="1" applyFont="1" applyFill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0" fillId="5" borderId="8" xfId="0" applyFill="1" applyBorder="1"/>
    <xf numFmtId="0" fontId="0" fillId="5" borderId="9" xfId="0" applyFill="1" applyBorder="1"/>
    <xf numFmtId="44" fontId="0" fillId="5" borderId="9" xfId="4" applyFont="1" applyFill="1" applyBorder="1"/>
    <xf numFmtId="44" fontId="0" fillId="5" borderId="9" xfId="0" applyNumberFormat="1" applyFill="1" applyBorder="1"/>
    <xf numFmtId="0" fontId="0" fillId="5" borderId="11" xfId="0" applyFill="1" applyBorder="1"/>
    <xf numFmtId="0" fontId="0" fillId="5" borderId="0" xfId="0" applyFill="1" applyBorder="1"/>
    <xf numFmtId="44" fontId="0" fillId="5" borderId="0" xfId="4" applyFont="1" applyFill="1" applyBorder="1"/>
    <xf numFmtId="44" fontId="0" fillId="5" borderId="0" xfId="0" applyNumberFormat="1" applyFill="1" applyBorder="1"/>
    <xf numFmtId="0" fontId="0" fillId="5" borderId="12" xfId="0" applyFill="1" applyBorder="1"/>
    <xf numFmtId="0" fontId="0" fillId="5" borderId="11" xfId="0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6" fillId="5" borderId="11" xfId="0" applyFont="1" applyFill="1" applyBorder="1" applyAlignment="1">
      <alignment horizontal="right" vertical="center"/>
    </xf>
    <xf numFmtId="44" fontId="17" fillId="5" borderId="0" xfId="0" applyNumberFormat="1" applyFont="1" applyFill="1" applyBorder="1"/>
    <xf numFmtId="0" fontId="22" fillId="5" borderId="13" xfId="0" applyFont="1" applyFill="1" applyBorder="1"/>
    <xf numFmtId="0" fontId="22" fillId="5" borderId="14" xfId="0" applyFont="1" applyFill="1" applyBorder="1"/>
    <xf numFmtId="44" fontId="22" fillId="5" borderId="14" xfId="4" applyFont="1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9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9" borderId="11" xfId="0" applyFill="1" applyBorder="1" applyAlignment="1">
      <alignment horizontal="right" vertical="center"/>
    </xf>
    <xf numFmtId="0" fontId="0" fillId="9" borderId="11" xfId="0" applyFont="1" applyFill="1" applyBorder="1" applyAlignment="1">
      <alignment horizontal="right" vertical="center"/>
    </xf>
    <xf numFmtId="0" fontId="6" fillId="9" borderId="11" xfId="0" applyFont="1" applyFill="1" applyBorder="1" applyAlignment="1">
      <alignment horizontal="right" vertical="center"/>
    </xf>
    <xf numFmtId="0" fontId="22" fillId="9" borderId="13" xfId="0" applyFont="1" applyFill="1" applyBorder="1"/>
    <xf numFmtId="0" fontId="0" fillId="9" borderId="11" xfId="0" applyFill="1" applyBorder="1"/>
    <xf numFmtId="0" fontId="0" fillId="9" borderId="0" xfId="0" applyFill="1" applyBorder="1"/>
    <xf numFmtId="0" fontId="0" fillId="9" borderId="0" xfId="0" applyFill="1" applyBorder="1" applyAlignment="1">
      <alignment horizontal="center" vertical="center"/>
    </xf>
    <xf numFmtId="0" fontId="0" fillId="9" borderId="12" xfId="0" applyFill="1" applyBorder="1"/>
    <xf numFmtId="0" fontId="0" fillId="9" borderId="14" xfId="0" applyFill="1" applyBorder="1"/>
    <xf numFmtId="0" fontId="0" fillId="9" borderId="15" xfId="0" applyFill="1" applyBorder="1"/>
    <xf numFmtId="0" fontId="6" fillId="9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44" fontId="0" fillId="9" borderId="0" xfId="4" applyFont="1" applyFill="1" applyBorder="1"/>
    <xf numFmtId="44" fontId="0" fillId="9" borderId="0" xfId="0" applyNumberFormat="1" applyFill="1" applyBorder="1"/>
    <xf numFmtId="44" fontId="17" fillId="9" borderId="0" xfId="0" applyNumberFormat="1" applyFont="1" applyFill="1" applyBorder="1"/>
    <xf numFmtId="44" fontId="0" fillId="9" borderId="14" xfId="4" applyFont="1" applyFill="1" applyBorder="1"/>
    <xf numFmtId="0" fontId="0" fillId="5" borderId="1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23" fillId="5" borderId="3" xfId="4" applyFont="1" applyFill="1" applyBorder="1" applyAlignment="1">
      <alignment horizontal="center" vertical="center" wrapText="1"/>
    </xf>
    <xf numFmtId="44" fontId="24" fillId="0" borderId="0" xfId="0" applyNumberFormat="1" applyFont="1"/>
    <xf numFmtId="44" fontId="17" fillId="5" borderId="0" xfId="4" applyFont="1" applyFill="1"/>
    <xf numFmtId="44" fontId="17" fillId="7" borderId="0" xfId="0" applyNumberFormat="1" applyFont="1" applyFill="1"/>
    <xf numFmtId="0" fontId="13" fillId="5" borderId="2" xfId="7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3" fillId="3" borderId="4" xfId="7" applyFont="1" applyFill="1" applyBorder="1" applyAlignment="1">
      <alignment horizontal="center" vertical="center" wrapText="1"/>
    </xf>
    <xf numFmtId="0" fontId="13" fillId="8" borderId="4" xfId="7" applyFont="1" applyFill="1" applyBorder="1" applyAlignment="1">
      <alignment horizontal="center" vertical="center" wrapText="1"/>
    </xf>
    <xf numFmtId="0" fontId="13" fillId="6" borderId="4" xfId="7" applyFont="1" applyFill="1" applyBorder="1" applyAlignment="1">
      <alignment horizontal="center" vertical="center" wrapText="1"/>
    </xf>
    <xf numFmtId="0" fontId="13" fillId="5" borderId="4" xfId="7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4" fontId="13" fillId="3" borderId="2" xfId="6" applyFont="1" applyFill="1" applyBorder="1" applyAlignment="1" applyProtection="1">
      <alignment horizontal="center" vertical="center" wrapText="1"/>
    </xf>
    <xf numFmtId="44" fontId="13" fillId="8" borderId="2" xfId="6" applyFont="1" applyFill="1" applyBorder="1" applyAlignment="1" applyProtection="1">
      <alignment horizontal="center" vertical="center" wrapText="1"/>
    </xf>
    <xf numFmtId="44" fontId="20" fillId="3" borderId="2" xfId="0" applyNumberFormat="1" applyFont="1" applyFill="1" applyBorder="1" applyAlignment="1">
      <alignment horizontal="center" vertical="center"/>
    </xf>
    <xf numFmtId="44" fontId="13" fillId="6" borderId="2" xfId="6" applyFont="1" applyFill="1" applyBorder="1" applyAlignment="1" applyProtection="1">
      <alignment horizontal="center" vertical="center" wrapText="1"/>
    </xf>
    <xf numFmtId="0" fontId="17" fillId="6" borderId="2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44" fontId="25" fillId="3" borderId="1" xfId="6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10" fillId="0" borderId="0" xfId="5" applyFont="1" applyBorder="1" applyAlignment="1">
      <alignment horizontal="right"/>
    </xf>
    <xf numFmtId="44" fontId="10" fillId="0" borderId="0" xfId="4" applyFont="1" applyBorder="1"/>
    <xf numFmtId="44" fontId="26" fillId="3" borderId="1" xfId="3" applyFont="1" applyFill="1" applyBorder="1" applyAlignment="1" applyProtection="1">
      <alignment horizontal="right" vertical="center" wrapText="1"/>
    </xf>
    <xf numFmtId="0" fontId="1" fillId="0" borderId="0" xfId="1" applyFont="1"/>
  </cellXfs>
  <cellStyles count="69"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Milliers" xfId="9" builtinId="3"/>
    <cellStyle name="Milliers 2" xfId="2" xr:uid="{00000000-0005-0000-0000-00003B000000}"/>
    <cellStyle name="Milliers 2 2" xfId="8" xr:uid="{00000000-0005-0000-0000-00003C000000}"/>
    <cellStyle name="Monétaire" xfId="4" builtinId="4"/>
    <cellStyle name="Monétaire 2" xfId="3" xr:uid="{00000000-0005-0000-0000-00003E000000}"/>
    <cellStyle name="Monétaire 3" xfId="6" xr:uid="{00000000-0005-0000-0000-00003F000000}"/>
    <cellStyle name="Normal" xfId="0" builtinId="0"/>
    <cellStyle name="Normal 2" xfId="1" xr:uid="{00000000-0005-0000-0000-000041000000}"/>
    <cellStyle name="Normal 2 2" xfId="7" xr:uid="{00000000-0005-0000-0000-000042000000}"/>
    <cellStyle name="Normal 3" xfId="5" xr:uid="{00000000-0005-0000-0000-000043000000}"/>
    <cellStyle name="Pourcentage" xfId="4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9C5-4E49-AC4E-3086EAE9D8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D9C5-4E49-AC4E-3086EAE9D8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9C5-4E49-AC4E-3086EAE9D85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DD5-45EB-982E-ADAF7D7E3E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D9C5-4E49-AC4E-3086EAE9D85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DD5-45EB-982E-ADAF7D7E3E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DD5-45EB-982E-ADAF7D7E3E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0DD5-45EB-982E-ADAF7D7E3E9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0DD5-45EB-982E-ADAF7D7E3E9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DD5-45EB-982E-ADAF7D7E3E9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D9C5-4E49-AC4E-3086EAE9D854}"/>
              </c:ext>
            </c:extLst>
          </c:dPt>
          <c:dLbls>
            <c:dLbl>
              <c:idx val="0"/>
              <c:layout>
                <c:manualLayout>
                  <c:x val="-0.167357874015748"/>
                  <c:y val="0.104040064362303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C5-4E49-AC4E-3086EAE9D854}"/>
                </c:ext>
              </c:extLst>
            </c:dLbl>
            <c:dLbl>
              <c:idx val="1"/>
              <c:layout>
                <c:manualLayout>
                  <c:x val="-0.221660118572135"/>
                  <c:y val="-0.152192810627241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C5-4E49-AC4E-3086EAE9D854}"/>
                </c:ext>
              </c:extLst>
            </c:dLbl>
            <c:dLbl>
              <c:idx val="2"/>
              <c:layout>
                <c:manualLayout>
                  <c:x val="1.5500888475897E-2"/>
                  <c:y val="-0.1222902227931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C5-4E49-AC4E-3086EAE9D854}"/>
                </c:ext>
              </c:extLst>
            </c:dLbl>
            <c:dLbl>
              <c:idx val="4"/>
              <c:layout>
                <c:manualLayout>
                  <c:x val="0.11144007422801"/>
                  <c:y val="4.15737884879426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C5-4E49-AC4E-3086EAE9D854}"/>
                </c:ext>
              </c:extLst>
            </c:dLbl>
            <c:dLbl>
              <c:idx val="10"/>
              <c:layout>
                <c:manualLayout>
                  <c:x val="0.23230131233595799"/>
                  <c:y val="-3.16057958408628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C5-4E49-AC4E-3086EAE9D8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Répartition!$A$2:$A$12</c:f>
              <c:strCache>
                <c:ptCount val="11"/>
                <c:pt idx="0">
                  <c:v>Contrat Ascenseur</c:v>
                </c:pt>
                <c:pt idx="1">
                  <c:v>Primes d'assurances</c:v>
                </c:pt>
                <c:pt idx="2">
                  <c:v>Fournitures - Atelier et annexes</c:v>
                </c:pt>
                <c:pt idx="3">
                  <c:v>Fournitures - Jardin</c:v>
                </c:pt>
                <c:pt idx="4">
                  <c:v>EDF</c:v>
                </c:pt>
                <c:pt idx="5">
                  <c:v>Frais du conseil syndical</c:v>
                </c:pt>
                <c:pt idx="6">
                  <c:v>VEOLIA EAU</c:v>
                </c:pt>
                <c:pt idx="7">
                  <c:v>Fournitures - Autres</c:v>
                </c:pt>
                <c:pt idx="8">
                  <c:v>Frais d'administration et honoraires :</c:v>
                </c:pt>
                <c:pt idx="9">
                  <c:v>Fournitures - Salle commune / chambre</c:v>
                </c:pt>
                <c:pt idx="10">
                  <c:v>Fournitures - Buanderie</c:v>
                </c:pt>
              </c:strCache>
            </c:strRef>
          </c:cat>
          <c:val>
            <c:numRef>
              <c:f>Répartition!$B$2:$B$12</c:f>
              <c:numCache>
                <c:formatCode>_("€"* #,##0.00_);_("€"* \(#,##0.00\);_("€"* "-"??_);_(@_)</c:formatCode>
                <c:ptCount val="11"/>
                <c:pt idx="0">
                  <c:v>1638.56</c:v>
                </c:pt>
                <c:pt idx="1">
                  <c:v>1451.5</c:v>
                </c:pt>
                <c:pt idx="2">
                  <c:v>1222.1199999999999</c:v>
                </c:pt>
                <c:pt idx="3">
                  <c:v>868.05</c:v>
                </c:pt>
                <c:pt idx="4">
                  <c:v>760.78</c:v>
                </c:pt>
                <c:pt idx="5">
                  <c:v>409.45</c:v>
                </c:pt>
                <c:pt idx="6">
                  <c:v>398.13</c:v>
                </c:pt>
                <c:pt idx="7">
                  <c:v>319.07</c:v>
                </c:pt>
                <c:pt idx="8">
                  <c:v>110</c:v>
                </c:pt>
                <c:pt idx="9">
                  <c:v>102.75</c:v>
                </c:pt>
                <c:pt idx="10">
                  <c:v>71.009999999999991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5-4E49-AC4E-3086EAE9D85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85" dropStyle="combo" dx="16" fmlaLink="$F$2" fmlaRange="$A$1:$A$3" sel="3" val="0"/>
</file>

<file path=xl/ctrlProps/ctrlProp10.xml><?xml version="1.0" encoding="utf-8"?>
<formControlPr xmlns="http://schemas.microsoft.com/office/spreadsheetml/2009/9/main" objectType="Drop" dropLines="68" dropStyle="combo" dx="16" fmlaLink="$T$2" fmlaRange="$A$1:$A$3" sel="1" val="0"/>
</file>

<file path=xl/ctrlProps/ctrlProp11.xml><?xml version="1.0" encoding="utf-8"?>
<formControlPr xmlns="http://schemas.microsoft.com/office/spreadsheetml/2009/9/main" objectType="Drop" dropLines="85" dropStyle="combo" dx="16" fmlaLink="$U$2" fmlaRange="$A$1:$A$3" sel="1" val="0"/>
</file>

<file path=xl/ctrlProps/ctrlProp12.xml><?xml version="1.0" encoding="utf-8"?>
<formControlPr xmlns="http://schemas.microsoft.com/office/spreadsheetml/2009/9/main" objectType="Drop" dropLines="68" dropStyle="combo" dx="16" fmlaLink="$K$2" fmlaRange="$A$1:$A$3" sel="2" val="0"/>
</file>

<file path=xl/ctrlProps/ctrlProp13.xml><?xml version="1.0" encoding="utf-8"?>
<formControlPr xmlns="http://schemas.microsoft.com/office/spreadsheetml/2009/9/main" objectType="Drop" dropLines="85" dropStyle="combo" dx="16" fmlaLink="$J$2" fmlaRange="$A$1:$A$3" sel="1" val="0"/>
</file>

<file path=xl/ctrlProps/ctrlProp14.xml><?xml version="1.0" encoding="utf-8"?>
<formControlPr xmlns="http://schemas.microsoft.com/office/spreadsheetml/2009/9/main" objectType="Drop" dropLines="85" dropStyle="combo" dx="16" fmlaLink="$R$2" fmlaRange="$A$1:$A$3" sel="1" val="0"/>
</file>

<file path=xl/ctrlProps/ctrlProp15.xml><?xml version="1.0" encoding="utf-8"?>
<formControlPr xmlns="http://schemas.microsoft.com/office/spreadsheetml/2009/9/main" objectType="Drop" dropLines="68" dropStyle="combo" dx="16" fmlaLink="$S$2" fmlaRange="$A$1:$A$3" sel="2" val="0"/>
</file>

<file path=xl/ctrlProps/ctrlProp16.xml><?xml version="1.0" encoding="utf-8"?>
<formControlPr xmlns="http://schemas.microsoft.com/office/spreadsheetml/2009/9/main" objectType="Drop" dropLines="68" dropStyle="combo" dx="16" fmlaLink="$M$2" fmlaRange="$A$1:$A$3" sel="1" val="0"/>
</file>

<file path=xl/ctrlProps/ctrlProp2.xml><?xml version="1.0" encoding="utf-8"?>
<formControlPr xmlns="http://schemas.microsoft.com/office/spreadsheetml/2009/9/main" objectType="Drop" dropLines="85" dropStyle="combo" dx="16" fmlaLink="$G$2" fmlaRange="$A$1:$A$3" sel="1" val="0"/>
</file>

<file path=xl/ctrlProps/ctrlProp3.xml><?xml version="1.0" encoding="utf-8"?>
<formControlPr xmlns="http://schemas.microsoft.com/office/spreadsheetml/2009/9/main" objectType="Drop" dropLines="85" dropStyle="combo" dx="16" fmlaLink="$H$2" fmlaRange="$A$1:$A$3" sel="2" val="0"/>
</file>

<file path=xl/ctrlProps/ctrlProp4.xml><?xml version="1.0" encoding="utf-8"?>
<formControlPr xmlns="http://schemas.microsoft.com/office/spreadsheetml/2009/9/main" objectType="Drop" dropLines="85" dropStyle="combo" dx="16" fmlaLink="$I$2" fmlaRange="$A$1:$A$3" sel="2" val="0"/>
</file>

<file path=xl/ctrlProps/ctrlProp5.xml><?xml version="1.0" encoding="utf-8"?>
<formControlPr xmlns="http://schemas.microsoft.com/office/spreadsheetml/2009/9/main" objectType="Drop" dropLines="68" dropStyle="combo" dx="16" fmlaLink="$L$2" fmlaRange="$A$1:$A$3" sel="3" val="0"/>
</file>

<file path=xl/ctrlProps/ctrlProp6.xml><?xml version="1.0" encoding="utf-8"?>
<formControlPr xmlns="http://schemas.microsoft.com/office/spreadsheetml/2009/9/main" objectType="Drop" dropLines="85" dropStyle="combo" dx="16" fmlaLink="$N$2" fmlaRange="$A$1:$A$3" sel="1" val="0"/>
</file>

<file path=xl/ctrlProps/ctrlProp7.xml><?xml version="1.0" encoding="utf-8"?>
<formControlPr xmlns="http://schemas.microsoft.com/office/spreadsheetml/2009/9/main" objectType="Drop" dropLines="85" dropStyle="combo" dx="16" fmlaLink="$O$2" fmlaRange="$A$1:$A$3" sel="1" val="0"/>
</file>

<file path=xl/ctrlProps/ctrlProp8.xml><?xml version="1.0" encoding="utf-8"?>
<formControlPr xmlns="http://schemas.microsoft.com/office/spreadsheetml/2009/9/main" objectType="Drop" dropLines="85" dropStyle="combo" dx="16" fmlaLink="$P$2" fmlaRange="$A$1:$A$3" sel="2" val="0"/>
</file>

<file path=xl/ctrlProps/ctrlProp9.xml><?xml version="1.0" encoding="utf-8"?>
<formControlPr xmlns="http://schemas.microsoft.com/office/spreadsheetml/2009/9/main" objectType="Drop" dropLines="85" dropStyle="combo" dx="16" fmlaLink="$Q$2" fmlaRange="$A$1:$A$3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123824</xdr:colOff>
      <xdr:row>1</xdr:row>
      <xdr:rowOff>161925</xdr:rowOff>
    </xdr:from>
    <xdr:to>
      <xdr:col>11</xdr:col>
      <xdr:colOff>380999</xdr:colOff>
      <xdr:row>17</xdr:row>
      <xdr:rowOff>9525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0</xdr:row>
          <xdr:rowOff>47625</xdr:rowOff>
        </xdr:from>
        <xdr:to>
          <xdr:col>5</xdr:col>
          <xdr:colOff>866775</xdr:colOff>
          <xdr:row>0</xdr:row>
          <xdr:rowOff>295275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0</xdr:row>
          <xdr:rowOff>76200</xdr:rowOff>
        </xdr:from>
        <xdr:to>
          <xdr:col>7</xdr:col>
          <xdr:colOff>0</xdr:colOff>
          <xdr:row>0</xdr:row>
          <xdr:rowOff>314325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0</xdr:row>
          <xdr:rowOff>85725</xdr:rowOff>
        </xdr:from>
        <xdr:to>
          <xdr:col>8</xdr:col>
          <xdr:colOff>0</xdr:colOff>
          <xdr:row>0</xdr:row>
          <xdr:rowOff>333375</xdr:rowOff>
        </xdr:to>
        <xdr:sp macro="" textlink="">
          <xdr:nvSpPr>
            <xdr:cNvPr id="6149" name="Drop Down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0</xdr:row>
          <xdr:rowOff>76200</xdr:rowOff>
        </xdr:from>
        <xdr:to>
          <xdr:col>9</xdr:col>
          <xdr:colOff>0</xdr:colOff>
          <xdr:row>0</xdr:row>
          <xdr:rowOff>314325</xdr:rowOff>
        </xdr:to>
        <xdr:sp macro="" textlink="">
          <xdr:nvSpPr>
            <xdr:cNvPr id="6150" name="Drop Dow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0</xdr:row>
          <xdr:rowOff>76200</xdr:rowOff>
        </xdr:from>
        <xdr:to>
          <xdr:col>12</xdr:col>
          <xdr:colOff>0</xdr:colOff>
          <xdr:row>0</xdr:row>
          <xdr:rowOff>314325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0</xdr:row>
          <xdr:rowOff>76200</xdr:rowOff>
        </xdr:from>
        <xdr:to>
          <xdr:col>14</xdr:col>
          <xdr:colOff>0</xdr:colOff>
          <xdr:row>0</xdr:row>
          <xdr:rowOff>314325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0</xdr:row>
          <xdr:rowOff>76200</xdr:rowOff>
        </xdr:from>
        <xdr:to>
          <xdr:col>15</xdr:col>
          <xdr:colOff>0</xdr:colOff>
          <xdr:row>0</xdr:row>
          <xdr:rowOff>314325</xdr:rowOff>
        </xdr:to>
        <xdr:sp macro="" textlink="">
          <xdr:nvSpPr>
            <xdr:cNvPr id="6153" name="Drop Down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0</xdr:row>
          <xdr:rowOff>76200</xdr:rowOff>
        </xdr:from>
        <xdr:to>
          <xdr:col>16</xdr:col>
          <xdr:colOff>0</xdr:colOff>
          <xdr:row>0</xdr:row>
          <xdr:rowOff>314325</xdr:rowOff>
        </xdr:to>
        <xdr:sp macro="" textlink="">
          <xdr:nvSpPr>
            <xdr:cNvPr id="6154" name="Drop Down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0</xdr:row>
          <xdr:rowOff>76200</xdr:rowOff>
        </xdr:from>
        <xdr:to>
          <xdr:col>17</xdr:col>
          <xdr:colOff>0</xdr:colOff>
          <xdr:row>0</xdr:row>
          <xdr:rowOff>314325</xdr:rowOff>
        </xdr:to>
        <xdr:sp macro="" textlink="">
          <xdr:nvSpPr>
            <xdr:cNvPr id="6155" name="Drop Down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0</xdr:row>
          <xdr:rowOff>76200</xdr:rowOff>
        </xdr:from>
        <xdr:to>
          <xdr:col>20</xdr:col>
          <xdr:colOff>0</xdr:colOff>
          <xdr:row>0</xdr:row>
          <xdr:rowOff>314325</xdr:rowOff>
        </xdr:to>
        <xdr:sp macro="" textlink="">
          <xdr:nvSpPr>
            <xdr:cNvPr id="6156" name="Drop Down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0</xdr:row>
          <xdr:rowOff>76200</xdr:rowOff>
        </xdr:from>
        <xdr:to>
          <xdr:col>21</xdr:col>
          <xdr:colOff>0</xdr:colOff>
          <xdr:row>0</xdr:row>
          <xdr:rowOff>314325</xdr:rowOff>
        </xdr:to>
        <xdr:sp macro="" textlink="">
          <xdr:nvSpPr>
            <xdr:cNvPr id="6157" name="Drop Dow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0</xdr:row>
          <xdr:rowOff>76200</xdr:rowOff>
        </xdr:from>
        <xdr:to>
          <xdr:col>11</xdr:col>
          <xdr:colOff>0</xdr:colOff>
          <xdr:row>0</xdr:row>
          <xdr:rowOff>314325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0</xdr:row>
          <xdr:rowOff>76200</xdr:rowOff>
        </xdr:from>
        <xdr:to>
          <xdr:col>10</xdr:col>
          <xdr:colOff>0</xdr:colOff>
          <xdr:row>0</xdr:row>
          <xdr:rowOff>314325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3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0</xdr:row>
          <xdr:rowOff>76200</xdr:rowOff>
        </xdr:from>
        <xdr:to>
          <xdr:col>18</xdr:col>
          <xdr:colOff>0</xdr:colOff>
          <xdr:row>0</xdr:row>
          <xdr:rowOff>314325</xdr:rowOff>
        </xdr:to>
        <xdr:sp macro="" textlink="">
          <xdr:nvSpPr>
            <xdr:cNvPr id="6161" name="Drop Down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0</xdr:row>
          <xdr:rowOff>76200</xdr:rowOff>
        </xdr:from>
        <xdr:to>
          <xdr:col>19</xdr:col>
          <xdr:colOff>0</xdr:colOff>
          <xdr:row>0</xdr:row>
          <xdr:rowOff>314325</xdr:rowOff>
        </xdr:to>
        <xdr:sp macro="" textlink="">
          <xdr:nvSpPr>
            <xdr:cNvPr id="6162" name="Drop Down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0</xdr:row>
          <xdr:rowOff>76200</xdr:rowOff>
        </xdr:from>
        <xdr:to>
          <xdr:col>13</xdr:col>
          <xdr:colOff>0</xdr:colOff>
          <xdr:row>0</xdr:row>
          <xdr:rowOff>314325</xdr:rowOff>
        </xdr:to>
        <xdr:sp macro="" textlink="">
          <xdr:nvSpPr>
            <xdr:cNvPr id="6163" name="Drop Down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m/Documents/Donn&#233;es%20utilisateurs%20Microsoft/Office%202011%20AutoRecovery/Compteurs-2021-01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és Compteurs"/>
      <sheetName val="Relevés Espaces Mut"/>
      <sheetName val="Affectation"/>
      <sheetName val="Tantièmes"/>
      <sheetName val="Historique Relevés"/>
      <sheetName val="Veolia"/>
      <sheetName val="Répartition"/>
      <sheetName val="comparaisons"/>
    </sheetNames>
    <sheetDataSet>
      <sheetData sheetId="0" refreshError="1"/>
      <sheetData sheetId="1" refreshError="1"/>
      <sheetData sheetId="2" refreshError="1">
        <row r="6">
          <cell r="AM6">
            <v>1</v>
          </cell>
          <cell r="AN6">
            <v>538</v>
          </cell>
          <cell r="AO6">
            <v>537</v>
          </cell>
          <cell r="AP6">
            <v>8</v>
          </cell>
          <cell r="AQ6">
            <v>127</v>
          </cell>
          <cell r="AR6">
            <v>114</v>
          </cell>
          <cell r="AS6">
            <v>588.23529411764707</v>
          </cell>
          <cell r="AT6">
            <v>502</v>
          </cell>
          <cell r="AU6">
            <v>1</v>
          </cell>
          <cell r="AV6">
            <v>525</v>
          </cell>
        </row>
        <row r="7">
          <cell r="AM7">
            <v>2</v>
          </cell>
          <cell r="AN7">
            <v>318</v>
          </cell>
          <cell r="AO7">
            <v>314</v>
          </cell>
          <cell r="AP7">
            <v>8</v>
          </cell>
          <cell r="AQ7">
            <v>74</v>
          </cell>
          <cell r="AR7">
            <v>67</v>
          </cell>
          <cell r="AS7">
            <v>588.23529411764707</v>
          </cell>
          <cell r="AT7">
            <v>385</v>
          </cell>
          <cell r="AU7">
            <v>1</v>
          </cell>
          <cell r="AV7">
            <v>374</v>
          </cell>
        </row>
        <row r="8">
          <cell r="AM8">
            <v>3</v>
          </cell>
          <cell r="AN8">
            <v>571</v>
          </cell>
          <cell r="AO8">
            <v>571</v>
          </cell>
          <cell r="AP8">
            <v>8</v>
          </cell>
          <cell r="AQ8">
            <v>135</v>
          </cell>
          <cell r="AR8">
            <v>121</v>
          </cell>
          <cell r="AS8">
            <v>588.23529411764707</v>
          </cell>
          <cell r="AT8">
            <v>520</v>
          </cell>
          <cell r="AU8">
            <v>1</v>
          </cell>
          <cell r="AV8">
            <v>525</v>
          </cell>
        </row>
        <row r="9">
          <cell r="AM9">
            <v>4</v>
          </cell>
          <cell r="AN9">
            <v>447</v>
          </cell>
          <cell r="AO9">
            <v>445</v>
          </cell>
          <cell r="AP9">
            <v>8</v>
          </cell>
          <cell r="AQ9">
            <v>105</v>
          </cell>
          <cell r="AR9">
            <v>94</v>
          </cell>
          <cell r="AS9">
            <v>588.23529411764707</v>
          </cell>
          <cell r="AT9">
            <v>454</v>
          </cell>
          <cell r="AU9">
            <v>1</v>
          </cell>
          <cell r="AV9">
            <v>374</v>
          </cell>
        </row>
        <row r="10">
          <cell r="AM10">
            <v>5</v>
          </cell>
          <cell r="AN10">
            <v>829</v>
          </cell>
          <cell r="AO10">
            <v>832</v>
          </cell>
          <cell r="AP10">
            <v>8</v>
          </cell>
          <cell r="AQ10">
            <v>955</v>
          </cell>
          <cell r="AR10">
            <v>863</v>
          </cell>
          <cell r="AS10">
            <v>588.23529411764707</v>
          </cell>
          <cell r="AT10">
            <v>867</v>
          </cell>
          <cell r="AU10">
            <v>2</v>
          </cell>
          <cell r="AV10">
            <v>899</v>
          </cell>
        </row>
        <row r="11">
          <cell r="AM11">
            <v>6</v>
          </cell>
          <cell r="AN11">
            <v>615</v>
          </cell>
          <cell r="AO11">
            <v>615</v>
          </cell>
          <cell r="AP11">
            <v>8</v>
          </cell>
          <cell r="AQ11">
            <v>706</v>
          </cell>
          <cell r="AR11">
            <v>637</v>
          </cell>
          <cell r="AS11">
            <v>588.23529411764707</v>
          </cell>
          <cell r="AT11">
            <v>535</v>
          </cell>
          <cell r="AU11">
            <v>1</v>
          </cell>
          <cell r="AV11">
            <v>525</v>
          </cell>
        </row>
        <row r="12">
          <cell r="AM12">
            <v>7</v>
          </cell>
          <cell r="AN12">
            <v>470</v>
          </cell>
          <cell r="AO12">
            <v>468</v>
          </cell>
          <cell r="AP12">
            <v>8</v>
          </cell>
          <cell r="AQ12">
            <v>536</v>
          </cell>
          <cell r="AR12">
            <v>484</v>
          </cell>
          <cell r="AS12">
            <v>588.23529411764707</v>
          </cell>
          <cell r="AT12">
            <v>459</v>
          </cell>
          <cell r="AU12">
            <v>1</v>
          </cell>
          <cell r="AV12">
            <v>374</v>
          </cell>
        </row>
        <row r="13">
          <cell r="AM13">
            <v>8</v>
          </cell>
          <cell r="AN13">
            <v>737</v>
          </cell>
          <cell r="AO13">
            <v>739</v>
          </cell>
          <cell r="AP13">
            <v>8</v>
          </cell>
          <cell r="AQ13">
            <v>849</v>
          </cell>
          <cell r="AR13">
            <v>766</v>
          </cell>
          <cell r="AS13">
            <v>588.23529411764707</v>
          </cell>
          <cell r="AT13">
            <v>598</v>
          </cell>
          <cell r="AU13">
            <v>1</v>
          </cell>
          <cell r="AV13">
            <v>677</v>
          </cell>
        </row>
        <row r="14">
          <cell r="AM14">
            <v>9</v>
          </cell>
          <cell r="AN14">
            <v>852</v>
          </cell>
          <cell r="AO14">
            <v>856</v>
          </cell>
          <cell r="AP14">
            <v>8</v>
          </cell>
          <cell r="AQ14">
            <v>1005</v>
          </cell>
          <cell r="AR14">
            <v>1011</v>
          </cell>
          <cell r="AS14">
            <v>588.23529411764707</v>
          </cell>
          <cell r="AT14">
            <v>868</v>
          </cell>
          <cell r="AU14">
            <v>2</v>
          </cell>
          <cell r="AV14">
            <v>899</v>
          </cell>
        </row>
        <row r="15">
          <cell r="AM15">
            <v>10</v>
          </cell>
          <cell r="AN15">
            <v>626</v>
          </cell>
          <cell r="AO15">
            <v>627</v>
          </cell>
          <cell r="AP15">
            <v>8</v>
          </cell>
          <cell r="AQ15">
            <v>736</v>
          </cell>
          <cell r="AR15">
            <v>740</v>
          </cell>
          <cell r="AS15">
            <v>588.23529411764707</v>
          </cell>
          <cell r="AT15">
            <v>755</v>
          </cell>
          <cell r="AU15">
            <v>2</v>
          </cell>
          <cell r="AV15">
            <v>747</v>
          </cell>
        </row>
        <row r="16">
          <cell r="AM16">
            <v>11</v>
          </cell>
          <cell r="AN16">
            <v>575</v>
          </cell>
          <cell r="AO16">
            <v>575</v>
          </cell>
          <cell r="AP16">
            <v>8</v>
          </cell>
          <cell r="AQ16">
            <v>675</v>
          </cell>
          <cell r="AR16">
            <v>679</v>
          </cell>
          <cell r="AS16">
            <v>588.23529411764707</v>
          </cell>
          <cell r="AT16">
            <v>507</v>
          </cell>
          <cell r="AU16">
            <v>1</v>
          </cell>
          <cell r="AV16">
            <v>525</v>
          </cell>
        </row>
        <row r="17">
          <cell r="AM17">
            <v>12</v>
          </cell>
          <cell r="AN17">
            <v>657</v>
          </cell>
          <cell r="AO17">
            <v>658</v>
          </cell>
          <cell r="AP17">
            <v>8</v>
          </cell>
          <cell r="AQ17">
            <v>774</v>
          </cell>
          <cell r="AR17">
            <v>778</v>
          </cell>
          <cell r="AS17">
            <v>588.23529411764707</v>
          </cell>
          <cell r="AT17">
            <v>882</v>
          </cell>
          <cell r="AU17">
            <v>2.5</v>
          </cell>
          <cell r="AV17">
            <v>859</v>
          </cell>
        </row>
        <row r="18">
          <cell r="AM18">
            <v>13</v>
          </cell>
          <cell r="AN18">
            <v>365</v>
          </cell>
          <cell r="AO18">
            <v>362</v>
          </cell>
          <cell r="AP18">
            <v>8</v>
          </cell>
          <cell r="AQ18">
            <v>435</v>
          </cell>
          <cell r="AR18">
            <v>477</v>
          </cell>
          <cell r="AS18">
            <v>588.23529411764707</v>
          </cell>
          <cell r="AT18">
            <v>397</v>
          </cell>
          <cell r="AU18">
            <v>1</v>
          </cell>
          <cell r="AV18">
            <v>374</v>
          </cell>
        </row>
        <row r="19">
          <cell r="AM19">
            <v>14</v>
          </cell>
          <cell r="AN19">
            <v>541</v>
          </cell>
          <cell r="AO19">
            <v>540</v>
          </cell>
          <cell r="AP19">
            <v>8</v>
          </cell>
          <cell r="AQ19">
            <v>650</v>
          </cell>
          <cell r="AR19">
            <v>713</v>
          </cell>
          <cell r="AS19">
            <v>588.23529411764707</v>
          </cell>
          <cell r="AT19">
            <v>483</v>
          </cell>
          <cell r="AU19">
            <v>1</v>
          </cell>
          <cell r="AV19">
            <v>525</v>
          </cell>
        </row>
        <row r="20">
          <cell r="AM20">
            <v>15</v>
          </cell>
          <cell r="AN20">
            <v>590</v>
          </cell>
          <cell r="AO20">
            <v>590</v>
          </cell>
          <cell r="AP20">
            <v>8</v>
          </cell>
          <cell r="AQ20">
            <v>710</v>
          </cell>
          <cell r="AR20">
            <v>779</v>
          </cell>
          <cell r="AS20">
            <v>588.23529411764707</v>
          </cell>
          <cell r="AT20">
            <v>507</v>
          </cell>
          <cell r="AU20">
            <v>1</v>
          </cell>
          <cell r="AV20">
            <v>525</v>
          </cell>
        </row>
        <row r="21">
          <cell r="AM21">
            <v>16</v>
          </cell>
          <cell r="AN21">
            <v>788</v>
          </cell>
          <cell r="AO21">
            <v>791</v>
          </cell>
          <cell r="AP21">
            <v>8</v>
          </cell>
          <cell r="AQ21">
            <v>952</v>
          </cell>
          <cell r="AR21">
            <v>1044</v>
          </cell>
          <cell r="AS21">
            <v>588.23529411764707</v>
          </cell>
          <cell r="AT21">
            <v>827</v>
          </cell>
          <cell r="AU21">
            <v>2</v>
          </cell>
          <cell r="AV21">
            <v>899</v>
          </cell>
        </row>
        <row r="22">
          <cell r="AM22">
            <v>17</v>
          </cell>
          <cell r="AN22">
            <v>481</v>
          </cell>
          <cell r="AO22">
            <v>480</v>
          </cell>
          <cell r="AP22">
            <v>8</v>
          </cell>
          <cell r="AQ22">
            <v>576</v>
          </cell>
          <cell r="AR22">
            <v>633</v>
          </cell>
          <cell r="AS22">
            <v>588.23529411764707</v>
          </cell>
          <cell r="AT22">
            <v>454</v>
          </cell>
          <cell r="AU22">
            <v>1</v>
          </cell>
          <cell r="AV22">
            <v>374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zoomScale="125" zoomScaleNormal="125" zoomScalePageLayoutView="125" workbookViewId="0">
      <selection activeCell="G4" sqref="G4"/>
    </sheetView>
  </sheetViews>
  <sheetFormatPr baseColWidth="10" defaultColWidth="10.85546875" defaultRowHeight="15"/>
  <cols>
    <col min="1" max="1" width="10.85546875" style="5"/>
    <col min="2" max="2" width="28.28515625" style="5" bestFit="1" customWidth="1"/>
    <col min="3" max="3" width="16.42578125" style="19" hidden="1" customWidth="1"/>
    <col min="4" max="4" width="24.85546875" style="5" hidden="1" customWidth="1"/>
    <col min="5" max="5" width="10.85546875" style="20"/>
    <col min="6" max="16384" width="10.85546875" style="5"/>
  </cols>
  <sheetData>
    <row r="1" spans="1:6">
      <c r="A1" s="2" t="s">
        <v>0</v>
      </c>
      <c r="B1" s="2" t="s">
        <v>68</v>
      </c>
      <c r="C1" s="3" t="s">
        <v>69</v>
      </c>
      <c r="D1" s="2" t="s">
        <v>70</v>
      </c>
      <c r="E1" s="4" t="s">
        <v>71</v>
      </c>
    </row>
    <row r="2" spans="1:6" ht="22.5">
      <c r="A2" s="6" t="s">
        <v>45</v>
      </c>
      <c r="B2" s="6" t="s">
        <v>46</v>
      </c>
      <c r="C2" s="7"/>
      <c r="D2" s="6" t="s">
        <v>18</v>
      </c>
      <c r="E2" s="8">
        <v>7.32</v>
      </c>
    </row>
    <row r="3" spans="1:6" ht="22.5">
      <c r="A3" s="6" t="s">
        <v>45</v>
      </c>
      <c r="B3" s="6" t="s">
        <v>46</v>
      </c>
      <c r="C3" s="7">
        <v>19</v>
      </c>
      <c r="D3" s="6" t="s">
        <v>18</v>
      </c>
      <c r="E3" s="8">
        <v>5.45</v>
      </c>
    </row>
    <row r="4" spans="1:6" ht="22.5">
      <c r="A4" s="22"/>
      <c r="B4" s="22" t="s">
        <v>66</v>
      </c>
      <c r="C4" s="23">
        <v>8</v>
      </c>
      <c r="D4" s="25" t="s">
        <v>59</v>
      </c>
      <c r="E4" s="24">
        <v>167</v>
      </c>
    </row>
    <row r="5" spans="1:6" ht="22.5">
      <c r="A5" s="22"/>
      <c r="B5" s="22" t="s">
        <v>67</v>
      </c>
      <c r="C5" s="23">
        <v>9</v>
      </c>
      <c r="D5" s="25" t="s">
        <v>55</v>
      </c>
      <c r="E5" s="24">
        <v>229.68</v>
      </c>
    </row>
    <row r="6" spans="1:6" ht="22.5">
      <c r="A6" s="9"/>
      <c r="B6" s="10" t="s">
        <v>83</v>
      </c>
      <c r="C6" s="11"/>
      <c r="D6" s="9"/>
      <c r="E6" s="12">
        <f>SUM(E2:E5)</f>
        <v>409.45000000000005</v>
      </c>
    </row>
    <row r="7" spans="1:6" ht="22.5">
      <c r="A7" s="6" t="s">
        <v>1</v>
      </c>
      <c r="B7" s="6" t="s">
        <v>3</v>
      </c>
      <c r="C7" s="7">
        <v>35</v>
      </c>
      <c r="D7" s="6" t="s">
        <v>2</v>
      </c>
      <c r="E7" s="8">
        <v>62.93</v>
      </c>
    </row>
    <row r="8" spans="1:6" ht="22.5">
      <c r="A8" s="9"/>
      <c r="B8" s="10" t="s">
        <v>72</v>
      </c>
      <c r="C8" s="11"/>
      <c r="D8" s="9"/>
      <c r="E8" s="125">
        <f>SUBTOTAL(9,E7:E7)</f>
        <v>62.93</v>
      </c>
      <c r="F8" s="126" t="s">
        <v>174</v>
      </c>
    </row>
    <row r="9" spans="1:6" ht="22.5">
      <c r="A9" s="6" t="s">
        <v>7</v>
      </c>
      <c r="B9" s="6" t="s">
        <v>9</v>
      </c>
      <c r="C9" s="7">
        <v>38</v>
      </c>
      <c r="D9" s="6" t="s">
        <v>8</v>
      </c>
      <c r="E9" s="8">
        <v>176.23</v>
      </c>
    </row>
    <row r="10" spans="1:6" ht="22.5">
      <c r="A10" s="6" t="s">
        <v>62</v>
      </c>
      <c r="B10" s="6" t="s">
        <v>9</v>
      </c>
      <c r="C10" s="7">
        <v>39</v>
      </c>
      <c r="D10" s="6" t="s">
        <v>8</v>
      </c>
      <c r="E10" s="8">
        <v>32.229999999999997</v>
      </c>
    </row>
    <row r="11" spans="1:6" ht="22.5">
      <c r="A11" s="6" t="s">
        <v>21</v>
      </c>
      <c r="B11" s="6" t="s">
        <v>9</v>
      </c>
      <c r="C11" s="7">
        <v>40</v>
      </c>
      <c r="D11" s="6" t="s">
        <v>8</v>
      </c>
      <c r="E11" s="8">
        <v>493.8</v>
      </c>
    </row>
    <row r="12" spans="1:6" ht="22.5">
      <c r="A12" s="9"/>
      <c r="B12" s="10" t="s">
        <v>73</v>
      </c>
      <c r="C12" s="11"/>
      <c r="D12" s="9"/>
      <c r="E12" s="125">
        <f>SUBTOTAL(9,E9:E11)</f>
        <v>702.26</v>
      </c>
      <c r="F12" s="126" t="s">
        <v>174</v>
      </c>
    </row>
    <row r="13" spans="1:6" ht="22.5">
      <c r="A13" s="6" t="s">
        <v>63</v>
      </c>
      <c r="B13" s="6" t="s">
        <v>14</v>
      </c>
      <c r="C13" s="7">
        <v>2</v>
      </c>
      <c r="D13" s="6" t="s">
        <v>17</v>
      </c>
      <c r="E13" s="8">
        <v>26</v>
      </c>
    </row>
    <row r="14" spans="1:6" ht="22.5">
      <c r="A14" s="6" t="s">
        <v>10</v>
      </c>
      <c r="B14" s="6" t="s">
        <v>14</v>
      </c>
      <c r="C14" s="7">
        <v>29</v>
      </c>
      <c r="D14" s="6" t="s">
        <v>13</v>
      </c>
      <c r="E14" s="8">
        <v>45.01</v>
      </c>
    </row>
    <row r="15" spans="1:6" ht="22.5">
      <c r="A15" s="9"/>
      <c r="B15" s="10" t="s">
        <v>74</v>
      </c>
      <c r="C15" s="11"/>
      <c r="D15" s="9"/>
      <c r="E15" s="12">
        <f>SUBTOTAL(9,E13:E14)</f>
        <v>71.009999999999991</v>
      </c>
    </row>
    <row r="16" spans="1:6" ht="22.5">
      <c r="A16" s="6" t="s">
        <v>65</v>
      </c>
      <c r="B16" s="6" t="s">
        <v>35</v>
      </c>
      <c r="C16" s="7">
        <v>1</v>
      </c>
      <c r="D16" s="6" t="s">
        <v>17</v>
      </c>
      <c r="E16" s="8">
        <v>18.96</v>
      </c>
    </row>
    <row r="17" spans="1:5" ht="22.5">
      <c r="A17" s="6" t="s">
        <v>64</v>
      </c>
      <c r="B17" s="6" t="s">
        <v>35</v>
      </c>
      <c r="C17" s="7">
        <v>3</v>
      </c>
      <c r="D17" s="6" t="s">
        <v>32</v>
      </c>
      <c r="E17" s="8">
        <v>820.8</v>
      </c>
    </row>
    <row r="18" spans="1:5" ht="22.5">
      <c r="A18" s="6" t="s">
        <v>65</v>
      </c>
      <c r="B18" s="6" t="s">
        <v>35</v>
      </c>
      <c r="C18" s="7">
        <v>5</v>
      </c>
      <c r="D18" s="6" t="s">
        <v>58</v>
      </c>
      <c r="E18" s="8">
        <v>28.6</v>
      </c>
    </row>
    <row r="19" spans="1:5" ht="22.5">
      <c r="A19" s="6" t="s">
        <v>34</v>
      </c>
      <c r="B19" s="6" t="s">
        <v>35</v>
      </c>
      <c r="C19" s="7">
        <v>25</v>
      </c>
      <c r="D19" s="6" t="s">
        <v>32</v>
      </c>
      <c r="E19" s="8">
        <v>353.76</v>
      </c>
    </row>
    <row r="20" spans="1:5" ht="22.5">
      <c r="A20" s="9"/>
      <c r="B20" s="10" t="s">
        <v>75</v>
      </c>
      <c r="C20" s="11"/>
      <c r="D20" s="9"/>
      <c r="E20" s="12">
        <f>SUBTOTAL(9,E16:E19)</f>
        <v>1222.1199999999999</v>
      </c>
    </row>
    <row r="21" spans="1:5" ht="22.5">
      <c r="A21" s="6" t="s">
        <v>53</v>
      </c>
      <c r="B21" s="6" t="s">
        <v>12</v>
      </c>
      <c r="C21" s="7">
        <v>10</v>
      </c>
      <c r="D21" s="6" t="s">
        <v>50</v>
      </c>
      <c r="E21" s="8">
        <v>22</v>
      </c>
    </row>
    <row r="22" spans="1:5" ht="22.5">
      <c r="A22" s="6" t="s">
        <v>60</v>
      </c>
      <c r="B22" s="6" t="s">
        <v>12</v>
      </c>
      <c r="C22" s="7">
        <v>11</v>
      </c>
      <c r="D22" s="6" t="s">
        <v>52</v>
      </c>
      <c r="E22" s="8">
        <v>24.64</v>
      </c>
    </row>
    <row r="23" spans="1:5" ht="22.5">
      <c r="A23" s="6" t="s">
        <v>47</v>
      </c>
      <c r="B23" s="6" t="s">
        <v>12</v>
      </c>
      <c r="C23" s="7">
        <v>12</v>
      </c>
      <c r="D23" s="6" t="s">
        <v>50</v>
      </c>
      <c r="E23" s="8">
        <v>5</v>
      </c>
    </row>
    <row r="24" spans="1:5" ht="22.5">
      <c r="A24" s="6" t="s">
        <v>56</v>
      </c>
      <c r="B24" s="6" t="s">
        <v>12</v>
      </c>
      <c r="C24" s="7">
        <v>13</v>
      </c>
      <c r="D24" s="6" t="s">
        <v>49</v>
      </c>
      <c r="E24" s="8">
        <v>19.12</v>
      </c>
    </row>
    <row r="25" spans="1:5" ht="22.5">
      <c r="A25" s="6" t="s">
        <v>47</v>
      </c>
      <c r="B25" s="6" t="s">
        <v>12</v>
      </c>
      <c r="C25" s="7">
        <v>15</v>
      </c>
      <c r="D25" s="6" t="s">
        <v>51</v>
      </c>
      <c r="E25" s="8">
        <v>84.1</v>
      </c>
    </row>
    <row r="26" spans="1:5" ht="22.5">
      <c r="A26" s="6" t="s">
        <v>57</v>
      </c>
      <c r="B26" s="6" t="s">
        <v>12</v>
      </c>
      <c r="C26" s="7">
        <v>16</v>
      </c>
      <c r="D26" s="6" t="s">
        <v>48</v>
      </c>
      <c r="E26" s="8">
        <v>41.94</v>
      </c>
    </row>
    <row r="27" spans="1:5" ht="22.5">
      <c r="A27" s="6" t="s">
        <v>42</v>
      </c>
      <c r="B27" s="6" t="s">
        <v>12</v>
      </c>
      <c r="C27" s="7">
        <v>18</v>
      </c>
      <c r="D27" s="6" t="s">
        <v>43</v>
      </c>
      <c r="E27" s="8">
        <v>8</v>
      </c>
    </row>
    <row r="28" spans="1:5" ht="22.5">
      <c r="A28" s="6" t="s">
        <v>39</v>
      </c>
      <c r="B28" s="6" t="s">
        <v>12</v>
      </c>
      <c r="C28" s="7">
        <v>20</v>
      </c>
      <c r="D28" s="6" t="s">
        <v>16</v>
      </c>
      <c r="E28" s="8">
        <v>74.900000000000006</v>
      </c>
    </row>
    <row r="29" spans="1:5" ht="22.5">
      <c r="A29" s="6" t="s">
        <v>38</v>
      </c>
      <c r="B29" s="6" t="s">
        <v>12</v>
      </c>
      <c r="C29" s="7">
        <v>21</v>
      </c>
      <c r="D29" s="6" t="s">
        <v>16</v>
      </c>
      <c r="E29" s="8">
        <v>74.900000000000006</v>
      </c>
    </row>
    <row r="30" spans="1:5" ht="22.5">
      <c r="A30" s="6" t="s">
        <v>41</v>
      </c>
      <c r="B30" s="6" t="s">
        <v>12</v>
      </c>
      <c r="C30" s="7">
        <v>22</v>
      </c>
      <c r="D30" s="6" t="s">
        <v>17</v>
      </c>
      <c r="E30" s="8">
        <v>29.9</v>
      </c>
    </row>
    <row r="31" spans="1:5" ht="22.5">
      <c r="A31" s="6" t="s">
        <v>40</v>
      </c>
      <c r="B31" s="6" t="s">
        <v>12</v>
      </c>
      <c r="C31" s="7">
        <v>23</v>
      </c>
      <c r="D31" s="6" t="s">
        <v>17</v>
      </c>
      <c r="E31" s="8">
        <v>69.900000000000006</v>
      </c>
    </row>
    <row r="32" spans="1:5" ht="22.5">
      <c r="A32" s="6" t="s">
        <v>36</v>
      </c>
      <c r="B32" s="6" t="s">
        <v>12</v>
      </c>
      <c r="C32" s="7">
        <v>24</v>
      </c>
      <c r="D32" s="6" t="s">
        <v>37</v>
      </c>
      <c r="E32" s="8">
        <v>54.95</v>
      </c>
    </row>
    <row r="33" spans="1:5" ht="22.5">
      <c r="A33" s="6" t="s">
        <v>26</v>
      </c>
      <c r="B33" s="6" t="s">
        <v>12</v>
      </c>
      <c r="C33" s="7">
        <v>26</v>
      </c>
      <c r="D33" s="6" t="s">
        <v>27</v>
      </c>
      <c r="E33" s="8">
        <v>129.5</v>
      </c>
    </row>
    <row r="34" spans="1:5" ht="22.5">
      <c r="A34" s="6" t="s">
        <v>10</v>
      </c>
      <c r="B34" s="6" t="s">
        <v>12</v>
      </c>
      <c r="C34" s="7">
        <v>30</v>
      </c>
      <c r="D34" s="6" t="s">
        <v>11</v>
      </c>
      <c r="E34" s="8">
        <v>229.2</v>
      </c>
    </row>
    <row r="35" spans="1:5" ht="22.5">
      <c r="A35" s="9"/>
      <c r="B35" s="10" t="s">
        <v>76</v>
      </c>
      <c r="C35" s="11"/>
      <c r="D35" s="9"/>
      <c r="E35" s="12">
        <f>SUBTOTAL(9,E21:E34)</f>
        <v>868.05</v>
      </c>
    </row>
    <row r="36" spans="1:5" ht="22.5">
      <c r="A36" s="6" t="s">
        <v>54</v>
      </c>
      <c r="B36" s="6" t="s">
        <v>6</v>
      </c>
      <c r="C36" s="7">
        <v>17</v>
      </c>
      <c r="D36" s="6" t="s">
        <v>17</v>
      </c>
      <c r="E36" s="8">
        <v>63.1</v>
      </c>
    </row>
    <row r="37" spans="1:5" ht="22.5">
      <c r="A37" s="6" t="s">
        <v>15</v>
      </c>
      <c r="B37" s="6" t="s">
        <v>6</v>
      </c>
      <c r="C37" s="7">
        <v>31</v>
      </c>
      <c r="D37" s="6" t="s">
        <v>17</v>
      </c>
      <c r="E37" s="8">
        <v>12.9</v>
      </c>
    </row>
    <row r="38" spans="1:5" ht="22.5">
      <c r="A38" s="6" t="s">
        <v>15</v>
      </c>
      <c r="B38" s="6" t="s">
        <v>6</v>
      </c>
      <c r="C38" s="7">
        <v>32</v>
      </c>
      <c r="D38" s="6" t="s">
        <v>16</v>
      </c>
      <c r="E38" s="8">
        <v>26.75</v>
      </c>
    </row>
    <row r="39" spans="1:5" ht="33.75">
      <c r="A39" s="9"/>
      <c r="B39" s="10" t="s">
        <v>77</v>
      </c>
      <c r="C39" s="11"/>
      <c r="D39" s="9"/>
      <c r="E39" s="12">
        <f>SUBTOTAL(9,E36:E38)</f>
        <v>102.75</v>
      </c>
    </row>
    <row r="40" spans="1:5" ht="22.5">
      <c r="A40" s="6" t="s">
        <v>61</v>
      </c>
      <c r="B40" s="6" t="s">
        <v>20</v>
      </c>
      <c r="C40" s="7">
        <v>6</v>
      </c>
      <c r="D40" s="6" t="s">
        <v>13</v>
      </c>
      <c r="E40" s="8">
        <v>23.68</v>
      </c>
    </row>
    <row r="41" spans="1:5" ht="22.5">
      <c r="A41" s="6"/>
      <c r="B41" s="6" t="s">
        <v>20</v>
      </c>
      <c r="C41" s="7">
        <v>14</v>
      </c>
      <c r="D41" s="6" t="s">
        <v>17</v>
      </c>
      <c r="E41" s="8">
        <v>19.989999999999998</v>
      </c>
    </row>
    <row r="42" spans="1:5" ht="22.5">
      <c r="A42" s="6" t="s">
        <v>23</v>
      </c>
      <c r="B42" s="6" t="s">
        <v>20</v>
      </c>
      <c r="C42" s="7">
        <v>41</v>
      </c>
      <c r="D42" s="6" t="s">
        <v>19</v>
      </c>
      <c r="E42" s="8">
        <v>275.39999999999998</v>
      </c>
    </row>
    <row r="43" spans="1:5" ht="22.5">
      <c r="A43" s="9"/>
      <c r="B43" s="10" t="s">
        <v>78</v>
      </c>
      <c r="C43" s="11"/>
      <c r="D43" s="9"/>
      <c r="E43" s="12">
        <f>SUBTOTAL(9,E40:E42)</f>
        <v>319.07</v>
      </c>
    </row>
    <row r="44" spans="1:5" ht="22.5">
      <c r="A44" s="6" t="s">
        <v>28</v>
      </c>
      <c r="B44" s="6" t="s">
        <v>30</v>
      </c>
      <c r="C44" s="7">
        <v>34</v>
      </c>
      <c r="D44" s="6" t="s">
        <v>29</v>
      </c>
      <c r="E44" s="8">
        <v>1451.5</v>
      </c>
    </row>
    <row r="45" spans="1:5" ht="22.5">
      <c r="A45" s="9"/>
      <c r="B45" s="10" t="s">
        <v>79</v>
      </c>
      <c r="C45" s="11"/>
      <c r="D45" s="9"/>
      <c r="E45" s="12">
        <f>SUBTOTAL(9,E44:E44)</f>
        <v>1451.5</v>
      </c>
    </row>
    <row r="46" spans="1:5" ht="22.5">
      <c r="A46" s="6" t="s">
        <v>44</v>
      </c>
      <c r="B46" s="6" t="s">
        <v>25</v>
      </c>
      <c r="C46" s="7">
        <v>28</v>
      </c>
      <c r="D46" s="6" t="s">
        <v>22</v>
      </c>
      <c r="E46" s="8">
        <v>30</v>
      </c>
    </row>
    <row r="47" spans="1:5" ht="22.5">
      <c r="A47" s="6"/>
      <c r="B47" s="6" t="s">
        <v>25</v>
      </c>
      <c r="C47" s="6"/>
      <c r="D47" s="6" t="s">
        <v>22</v>
      </c>
      <c r="E47" s="8">
        <v>30</v>
      </c>
    </row>
    <row r="48" spans="1:5" ht="22.5">
      <c r="A48" s="6"/>
      <c r="B48" s="6" t="s">
        <v>25</v>
      </c>
      <c r="C48" s="6"/>
      <c r="D48" s="6" t="s">
        <v>22</v>
      </c>
      <c r="E48" s="8">
        <v>20</v>
      </c>
    </row>
    <row r="49" spans="1:6" ht="22.5">
      <c r="A49" s="6" t="s">
        <v>24</v>
      </c>
      <c r="B49" s="6" t="s">
        <v>25</v>
      </c>
      <c r="C49" s="7">
        <v>37</v>
      </c>
      <c r="D49" s="6" t="s">
        <v>22</v>
      </c>
      <c r="E49" s="8">
        <v>30</v>
      </c>
    </row>
    <row r="50" spans="1:6" ht="33.75">
      <c r="A50" s="9"/>
      <c r="B50" s="10" t="s">
        <v>80</v>
      </c>
      <c r="C50" s="11"/>
      <c r="D50" s="9"/>
      <c r="E50" s="12">
        <f>SUBTOTAL(9,E46:E49)</f>
        <v>110</v>
      </c>
    </row>
    <row r="51" spans="1:6" ht="22.5">
      <c r="A51" s="6" t="s">
        <v>31</v>
      </c>
      <c r="B51" s="6" t="s">
        <v>33</v>
      </c>
      <c r="C51" s="7">
        <v>27</v>
      </c>
      <c r="D51" s="1" t="s">
        <v>5</v>
      </c>
      <c r="E51" s="8">
        <v>479.4</v>
      </c>
    </row>
    <row r="52" spans="1:6" ht="22.5">
      <c r="A52" s="13">
        <v>43992</v>
      </c>
      <c r="B52" s="6" t="s">
        <v>33</v>
      </c>
      <c r="C52" s="7">
        <v>4</v>
      </c>
      <c r="D52" s="1" t="s">
        <v>5</v>
      </c>
      <c r="E52" s="8">
        <v>479.4</v>
      </c>
    </row>
    <row r="53" spans="1:6" ht="22.5">
      <c r="A53" s="6" t="s">
        <v>1</v>
      </c>
      <c r="B53" s="6" t="s">
        <v>33</v>
      </c>
      <c r="C53" s="6" t="s">
        <v>4</v>
      </c>
      <c r="D53" s="1" t="s">
        <v>5</v>
      </c>
      <c r="E53" s="14">
        <v>481.76</v>
      </c>
    </row>
    <row r="54" spans="1:6" ht="22.5">
      <c r="A54" s="13">
        <v>43948</v>
      </c>
      <c r="B54" s="6" t="s">
        <v>33</v>
      </c>
      <c r="C54" s="7">
        <v>7</v>
      </c>
      <c r="D54" s="1" t="s">
        <v>5</v>
      </c>
      <c r="E54" s="8">
        <v>198</v>
      </c>
    </row>
    <row r="55" spans="1:6">
      <c r="A55" s="9"/>
      <c r="B55" s="10" t="s">
        <v>81</v>
      </c>
      <c r="C55" s="11"/>
      <c r="D55" s="9"/>
      <c r="E55" s="12">
        <f>SUBTOTAL(9,E51:E54)</f>
        <v>1638.56</v>
      </c>
    </row>
    <row r="56" spans="1:6">
      <c r="A56" s="15"/>
      <c r="B56" s="16" t="s">
        <v>82</v>
      </c>
      <c r="C56" s="17"/>
      <c r="D56" s="15"/>
      <c r="E56" s="18">
        <f>E55+E50+E45+E43++E39+E35+E20+E15+E12+E8+E6</f>
        <v>6957.7000000000007</v>
      </c>
    </row>
    <row r="58" spans="1:6">
      <c r="F58" s="21"/>
    </row>
  </sheetData>
  <pageMargins left="0.7" right="0.7" top="0.75" bottom="0.75" header="0.3" footer="0.3"/>
  <pageSetup paperSize="9" scale="6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5"/>
  <sheetViews>
    <sheetView workbookViewId="0">
      <selection activeCell="B6" sqref="B6"/>
    </sheetView>
  </sheetViews>
  <sheetFormatPr baseColWidth="10" defaultColWidth="10.85546875" defaultRowHeight="15.75"/>
  <cols>
    <col min="1" max="1" width="46.85546875" style="26" customWidth="1"/>
    <col min="2" max="2" width="15.85546875" style="27" customWidth="1"/>
    <col min="3" max="3" width="13.7109375" style="31" customWidth="1"/>
    <col min="4" max="16384" width="10.85546875" style="26"/>
  </cols>
  <sheetData>
    <row r="1" spans="1:5">
      <c r="C1" s="31" t="s">
        <v>144</v>
      </c>
    </row>
    <row r="2" spans="1:5" ht="27.75" customHeight="1">
      <c r="A2" s="29" t="s">
        <v>112</v>
      </c>
      <c r="B2" s="28">
        <v>1638.56</v>
      </c>
      <c r="C2" s="51">
        <f t="shared" ref="C2:C12" si="0">B2/$B$14</f>
        <v>0.22289027153937604</v>
      </c>
      <c r="D2" s="30"/>
    </row>
    <row r="3" spans="1:5" ht="27.75" customHeight="1">
      <c r="A3" s="29" t="s">
        <v>110</v>
      </c>
      <c r="B3" s="28">
        <v>1451.5</v>
      </c>
      <c r="C3" s="51">
        <f t="shared" si="0"/>
        <v>0.19744484739002804</v>
      </c>
    </row>
    <row r="4" spans="1:5" ht="27.75" customHeight="1">
      <c r="A4" s="29" t="s">
        <v>106</v>
      </c>
      <c r="B4" s="28">
        <v>1222.1199999999999</v>
      </c>
      <c r="C4" s="51">
        <f t="shared" si="0"/>
        <v>0.16624271229231902</v>
      </c>
    </row>
    <row r="5" spans="1:5" ht="27.75" customHeight="1">
      <c r="A5" s="29" t="s">
        <v>107</v>
      </c>
      <c r="B5" s="28">
        <v>868.05</v>
      </c>
      <c r="C5" s="51">
        <f t="shared" si="0"/>
        <v>0.11807922823073637</v>
      </c>
    </row>
    <row r="6" spans="1:5" ht="27.75" customHeight="1">
      <c r="A6" s="29" t="s">
        <v>104</v>
      </c>
      <c r="B6" s="120">
        <v>760.78</v>
      </c>
      <c r="C6" s="51">
        <f t="shared" si="0"/>
        <v>0.10348748949182607</v>
      </c>
    </row>
    <row r="7" spans="1:5" ht="27.75" customHeight="1">
      <c r="A7" s="29" t="s">
        <v>113</v>
      </c>
      <c r="B7" s="28">
        <v>409.45</v>
      </c>
      <c r="C7" s="51">
        <f t="shared" si="0"/>
        <v>5.5696722537958654E-2</v>
      </c>
    </row>
    <row r="8" spans="1:5" ht="27.75" customHeight="1">
      <c r="A8" s="29" t="s">
        <v>103</v>
      </c>
      <c r="B8" s="120">
        <v>398.13</v>
      </c>
      <c r="C8" s="51">
        <f t="shared" si="0"/>
        <v>5.4156883976156985E-2</v>
      </c>
    </row>
    <row r="9" spans="1:5" ht="27.75" customHeight="1">
      <c r="A9" s="29" t="s">
        <v>109</v>
      </c>
      <c r="B9" s="28">
        <v>319.07</v>
      </c>
      <c r="C9" s="51">
        <f t="shared" si="0"/>
        <v>4.3402499109015669E-2</v>
      </c>
    </row>
    <row r="10" spans="1:5" ht="27.75" customHeight="1">
      <c r="A10" s="29" t="s">
        <v>111</v>
      </c>
      <c r="B10" s="28">
        <v>110</v>
      </c>
      <c r="C10" s="51">
        <f t="shared" si="0"/>
        <v>1.496309556521053E-2</v>
      </c>
    </row>
    <row r="11" spans="1:5" ht="27.75" customHeight="1">
      <c r="A11" s="29" t="s">
        <v>108</v>
      </c>
      <c r="B11" s="28">
        <v>102.75</v>
      </c>
      <c r="C11" s="51">
        <f t="shared" si="0"/>
        <v>1.3976891539321655E-2</v>
      </c>
    </row>
    <row r="12" spans="1:5" ht="27.75" customHeight="1">
      <c r="A12" s="29" t="s">
        <v>105</v>
      </c>
      <c r="B12" s="28">
        <v>71.009999999999991</v>
      </c>
      <c r="C12" s="51">
        <f t="shared" si="0"/>
        <v>9.6593583280509057E-3</v>
      </c>
      <c r="E12" s="30"/>
    </row>
    <row r="13" spans="1:5" ht="27.75" customHeight="1">
      <c r="A13" s="31"/>
      <c r="B13" s="31"/>
      <c r="E13" s="30"/>
    </row>
    <row r="14" spans="1:5" ht="18.75">
      <c r="A14" s="123" t="s">
        <v>135</v>
      </c>
      <c r="B14" s="50">
        <f>SUM(B2:B12)</f>
        <v>7351.42</v>
      </c>
    </row>
    <row r="15" spans="1:5">
      <c r="A15" s="123" t="s">
        <v>114</v>
      </c>
      <c r="B15" s="124">
        <v>275.39999999999998</v>
      </c>
    </row>
  </sheetData>
  <sortState xmlns:xlrd2="http://schemas.microsoft.com/office/spreadsheetml/2017/richdata2" ref="A2:C12">
    <sortCondition descending="1" ref="B2:B12"/>
  </sortState>
  <pageMargins left="0.7" right="0.7" top="0.75" bottom="0.75" header="0.3" footer="0.3"/>
  <pageSetup paperSize="9" scale="77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1"/>
  <sheetViews>
    <sheetView workbookViewId="0">
      <selection activeCell="C15" sqref="C15"/>
    </sheetView>
  </sheetViews>
  <sheetFormatPr baseColWidth="10" defaultRowHeight="12.75"/>
  <cols>
    <col min="1" max="1" width="48.42578125" customWidth="1"/>
    <col min="2" max="2" width="19.85546875" customWidth="1"/>
  </cols>
  <sheetData>
    <row r="1" spans="1:2" ht="15.75">
      <c r="A1" s="29" t="s">
        <v>112</v>
      </c>
      <c r="B1" s="28">
        <v>1638.56</v>
      </c>
    </row>
    <row r="2" spans="1:2" ht="27" customHeight="1">
      <c r="A2" s="29" t="s">
        <v>110</v>
      </c>
      <c r="B2" s="28">
        <v>1451.5</v>
      </c>
    </row>
    <row r="3" spans="1:2" ht="27" customHeight="1">
      <c r="A3" s="29" t="s">
        <v>106</v>
      </c>
      <c r="B3" s="28">
        <v>1222.1199999999999</v>
      </c>
    </row>
    <row r="4" spans="1:2" ht="27" customHeight="1">
      <c r="A4" s="29" t="s">
        <v>107</v>
      </c>
      <c r="B4" s="28">
        <v>868.05</v>
      </c>
    </row>
    <row r="5" spans="1:2" ht="27" customHeight="1">
      <c r="A5" s="29" t="s">
        <v>104</v>
      </c>
      <c r="B5" s="28">
        <v>702.26</v>
      </c>
    </row>
    <row r="6" spans="1:2" ht="27" customHeight="1">
      <c r="A6" s="29" t="s">
        <v>113</v>
      </c>
      <c r="B6" s="28">
        <v>409.45</v>
      </c>
    </row>
    <row r="7" spans="1:2" ht="27" customHeight="1">
      <c r="A7" s="29" t="s">
        <v>111</v>
      </c>
      <c r="B7" s="28">
        <v>110</v>
      </c>
    </row>
    <row r="8" spans="1:2" ht="27" customHeight="1">
      <c r="A8" s="29" t="s">
        <v>108</v>
      </c>
      <c r="B8" s="28">
        <v>102.75</v>
      </c>
    </row>
    <row r="9" spans="1:2" ht="27" customHeight="1">
      <c r="A9" s="29" t="s">
        <v>105</v>
      </c>
      <c r="B9" s="28">
        <v>71.009999999999991</v>
      </c>
    </row>
    <row r="10" spans="1:2" ht="27" customHeight="1">
      <c r="A10" s="29" t="s">
        <v>103</v>
      </c>
      <c r="B10" s="28">
        <v>62.93</v>
      </c>
    </row>
    <row r="11" spans="1:2" ht="27" customHeight="1">
      <c r="A11" s="29" t="s">
        <v>109</v>
      </c>
      <c r="B11" s="28">
        <f>319.07-275.4</f>
        <v>43.670000000000016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49"/>
  <sheetViews>
    <sheetView topLeftCell="I1" zoomScaleNormal="100" zoomScalePageLayoutView="125" workbookViewId="0">
      <selection activeCell="T23" sqref="T23"/>
    </sheetView>
  </sheetViews>
  <sheetFormatPr baseColWidth="10" defaultRowHeight="12.75"/>
  <cols>
    <col min="1" max="1" width="16.140625" bestFit="1" customWidth="1"/>
    <col min="2" max="2" width="8.85546875" customWidth="1"/>
    <col min="3" max="3" width="16.140625" customWidth="1"/>
    <col min="4" max="4" width="11.42578125" customWidth="1"/>
    <col min="5" max="5" width="14" customWidth="1"/>
    <col min="6" max="31" width="14.140625" customWidth="1"/>
  </cols>
  <sheetData>
    <row r="1" spans="1:30" ht="30" customHeight="1">
      <c r="A1" s="49" t="s">
        <v>126</v>
      </c>
      <c r="B1" s="121" t="s">
        <v>130</v>
      </c>
    </row>
    <row r="2" spans="1:30" ht="29.1" customHeight="1">
      <c r="A2" s="49" t="s">
        <v>127</v>
      </c>
      <c r="B2" s="121"/>
      <c r="F2" s="40">
        <v>3</v>
      </c>
      <c r="G2" s="40">
        <v>1</v>
      </c>
      <c r="H2" s="40">
        <v>2</v>
      </c>
      <c r="I2" s="40">
        <v>2</v>
      </c>
      <c r="J2" s="40">
        <v>1</v>
      </c>
      <c r="K2" s="40">
        <v>2</v>
      </c>
      <c r="L2" s="40">
        <v>3</v>
      </c>
      <c r="M2" s="40">
        <v>1</v>
      </c>
      <c r="N2" s="40">
        <v>1</v>
      </c>
      <c r="O2" s="40">
        <v>1</v>
      </c>
      <c r="P2" s="40">
        <v>2</v>
      </c>
      <c r="Q2" s="40">
        <v>2</v>
      </c>
      <c r="R2" s="40">
        <v>1</v>
      </c>
      <c r="S2" s="40">
        <v>2</v>
      </c>
      <c r="T2" s="40">
        <v>1</v>
      </c>
      <c r="U2" s="40">
        <v>1</v>
      </c>
      <c r="W2" s="122" t="s">
        <v>172</v>
      </c>
      <c r="X2" s="122"/>
      <c r="Y2" s="122"/>
      <c r="Z2" s="97"/>
      <c r="AA2" s="97"/>
    </row>
    <row r="3" spans="1:30" s="35" customFormat="1" ht="53.1" customHeight="1">
      <c r="A3" s="49" t="s">
        <v>128</v>
      </c>
      <c r="B3" s="121"/>
      <c r="C3" s="103" t="s">
        <v>126</v>
      </c>
      <c r="D3" s="103" t="s">
        <v>127</v>
      </c>
      <c r="E3" s="103" t="s">
        <v>128</v>
      </c>
      <c r="F3" s="104" t="s">
        <v>112</v>
      </c>
      <c r="G3" s="104" t="s">
        <v>110</v>
      </c>
      <c r="H3" s="104" t="s">
        <v>106</v>
      </c>
      <c r="I3" s="104" t="s">
        <v>107</v>
      </c>
      <c r="J3" s="105" t="s">
        <v>162</v>
      </c>
      <c r="K3" s="105" t="s">
        <v>163</v>
      </c>
      <c r="L3" s="105" t="s">
        <v>164</v>
      </c>
      <c r="M3" s="105" t="s">
        <v>167</v>
      </c>
      <c r="N3" s="104" t="s">
        <v>113</v>
      </c>
      <c r="O3" s="104" t="s">
        <v>111</v>
      </c>
      <c r="P3" s="104" t="s">
        <v>108</v>
      </c>
      <c r="Q3" s="104" t="s">
        <v>105</v>
      </c>
      <c r="R3" s="105" t="s">
        <v>165</v>
      </c>
      <c r="S3" s="105" t="s">
        <v>166</v>
      </c>
      <c r="T3" s="105" t="s">
        <v>170</v>
      </c>
      <c r="U3" s="104" t="s">
        <v>109</v>
      </c>
      <c r="V3" s="104" t="s">
        <v>115</v>
      </c>
      <c r="W3" s="106" t="s">
        <v>120</v>
      </c>
      <c r="X3" s="106" t="s">
        <v>119</v>
      </c>
      <c r="Y3" s="106" t="s">
        <v>171</v>
      </c>
      <c r="Z3" s="107" t="s">
        <v>173</v>
      </c>
      <c r="AA3" s="108" t="s">
        <v>122</v>
      </c>
      <c r="AB3" s="107" t="s">
        <v>116</v>
      </c>
      <c r="AC3" s="109" t="s">
        <v>125</v>
      </c>
      <c r="AD3" s="110" t="s">
        <v>121</v>
      </c>
    </row>
    <row r="4" spans="1:30" s="42" customFormat="1" ht="27.95" customHeight="1">
      <c r="B4" s="113" t="s">
        <v>129</v>
      </c>
      <c r="C4" s="113" t="s">
        <v>124</v>
      </c>
      <c r="D4" s="113" t="s">
        <v>101</v>
      </c>
      <c r="E4" s="113" t="s">
        <v>102</v>
      </c>
      <c r="F4" s="114">
        <v>1638.56</v>
      </c>
      <c r="G4" s="114">
        <v>1451.5</v>
      </c>
      <c r="H4" s="114">
        <v>1222.1199999999999</v>
      </c>
      <c r="I4" s="114">
        <v>868.05</v>
      </c>
      <c r="J4" s="115">
        <v>325</v>
      </c>
      <c r="K4" s="115">
        <v>166.68</v>
      </c>
      <c r="L4" s="115">
        <v>51.48</v>
      </c>
      <c r="M4" s="115">
        <v>217.62</v>
      </c>
      <c r="N4" s="114">
        <v>409.45</v>
      </c>
      <c r="O4" s="114">
        <v>110</v>
      </c>
      <c r="P4" s="114">
        <v>102.75</v>
      </c>
      <c r="Q4" s="114">
        <v>71.009999999999991</v>
      </c>
      <c r="R4" s="115">
        <v>52.92</v>
      </c>
      <c r="S4" s="115">
        <v>43.54</v>
      </c>
      <c r="T4" s="115">
        <v>301.67</v>
      </c>
      <c r="U4" s="114">
        <f>319.07</f>
        <v>319.07</v>
      </c>
      <c r="V4" s="116">
        <f>SUM(F4:U4)</f>
        <v>7351.42</v>
      </c>
      <c r="W4" s="117"/>
      <c r="X4" s="118"/>
      <c r="Y4" s="118"/>
      <c r="Z4" s="102"/>
      <c r="AA4" s="113"/>
      <c r="AB4" s="102"/>
      <c r="AC4" s="113"/>
      <c r="AD4" s="119"/>
    </row>
    <row r="5" spans="1:30" ht="15.75">
      <c r="A5" s="39" t="s">
        <v>84</v>
      </c>
      <c r="B5" s="111">
        <v>1</v>
      </c>
      <c r="C5" s="111">
        <v>538</v>
      </c>
      <c r="D5" s="112">
        <v>502</v>
      </c>
      <c r="E5" s="112">
        <v>114</v>
      </c>
      <c r="F5" s="33">
        <f t="shared" ref="F5:U14" si="0">F$4*VLOOKUP($B5,Grilles,1+F$2)/10000</f>
        <v>18.679583999999998</v>
      </c>
      <c r="G5" s="33">
        <f t="shared" si="0"/>
        <v>78.090699999999998</v>
      </c>
      <c r="H5" s="33">
        <f t="shared" si="0"/>
        <v>61.350423999999997</v>
      </c>
      <c r="I5" s="33">
        <f t="shared" si="0"/>
        <v>43.57611</v>
      </c>
      <c r="J5" s="33">
        <f t="shared" si="0"/>
        <v>17.484999999999999</v>
      </c>
      <c r="K5" s="33">
        <f t="shared" si="0"/>
        <v>8.3673359999999999</v>
      </c>
      <c r="L5" s="33">
        <f t="shared" si="0"/>
        <v>0.58687199999999995</v>
      </c>
      <c r="M5" s="33">
        <f t="shared" si="0"/>
        <v>11.707955999999999</v>
      </c>
      <c r="N5" s="33">
        <f t="shared" si="0"/>
        <v>22.028410000000001</v>
      </c>
      <c r="O5" s="33">
        <f t="shared" si="0"/>
        <v>5.9180000000000001</v>
      </c>
      <c r="P5" s="33">
        <f t="shared" si="0"/>
        <v>5.1580500000000002</v>
      </c>
      <c r="Q5" s="33">
        <f t="shared" si="0"/>
        <v>3.5647019999999996</v>
      </c>
      <c r="R5" s="33">
        <f t="shared" si="0"/>
        <v>2.8470960000000001</v>
      </c>
      <c r="S5" s="33">
        <f t="shared" si="0"/>
        <v>2.185708</v>
      </c>
      <c r="T5" s="33">
        <f t="shared" si="0"/>
        <v>16.229846000000002</v>
      </c>
      <c r="U5" s="33">
        <f t="shared" si="0"/>
        <v>17.165966000000001</v>
      </c>
      <c r="V5" s="36">
        <f>SUM(F5:U5)</f>
        <v>314.94176000000004</v>
      </c>
      <c r="W5" s="48">
        <v>35</v>
      </c>
      <c r="X5" s="37">
        <f>W5*0.6</f>
        <v>21</v>
      </c>
      <c r="Y5" s="37">
        <v>49.76</v>
      </c>
      <c r="Z5" s="98">
        <v>-100</v>
      </c>
      <c r="AA5" s="99">
        <f t="shared" ref="AA5:AA21" si="1">V5+X5+Y5+Z5</f>
        <v>285.70176000000004</v>
      </c>
      <c r="AB5" s="100">
        <f>555.9-16.2</f>
        <v>539.69999999999993</v>
      </c>
      <c r="AC5" s="34" t="s">
        <v>123</v>
      </c>
      <c r="AD5" s="101">
        <f t="shared" ref="AD5:AD21" si="2">AA5-AB5</f>
        <v>-253.9982399999999</v>
      </c>
    </row>
    <row r="6" spans="1:30" ht="15.75">
      <c r="A6" s="39" t="s">
        <v>85</v>
      </c>
      <c r="B6" s="39">
        <v>2</v>
      </c>
      <c r="C6" s="39">
        <v>318</v>
      </c>
      <c r="D6" s="41">
        <v>385</v>
      </c>
      <c r="E6" s="41">
        <v>67</v>
      </c>
      <c r="F6" s="33">
        <f t="shared" si="0"/>
        <v>10.978351999999999</v>
      </c>
      <c r="G6" s="33">
        <f t="shared" si="0"/>
        <v>46.157699999999998</v>
      </c>
      <c r="H6" s="33">
        <f t="shared" si="0"/>
        <v>47.051619999999993</v>
      </c>
      <c r="I6" s="33">
        <f t="shared" si="0"/>
        <v>33.419924999999999</v>
      </c>
      <c r="J6" s="33">
        <f t="shared" si="0"/>
        <v>10.335000000000001</v>
      </c>
      <c r="K6" s="33">
        <f t="shared" si="0"/>
        <v>6.4171800000000001</v>
      </c>
      <c r="L6" s="33">
        <f t="shared" si="0"/>
        <v>0.344916</v>
      </c>
      <c r="M6" s="33">
        <f t="shared" si="0"/>
        <v>6.9203160000000006</v>
      </c>
      <c r="N6" s="33">
        <f t="shared" si="0"/>
        <v>13.02051</v>
      </c>
      <c r="O6" s="33">
        <f t="shared" si="0"/>
        <v>3.4980000000000002</v>
      </c>
      <c r="P6" s="33">
        <f t="shared" si="0"/>
        <v>3.9558749999999998</v>
      </c>
      <c r="Q6" s="33">
        <f t="shared" si="0"/>
        <v>2.7338849999999995</v>
      </c>
      <c r="R6" s="33">
        <f t="shared" si="0"/>
        <v>1.6828560000000001</v>
      </c>
      <c r="S6" s="33">
        <f t="shared" si="0"/>
        <v>1.6762900000000001</v>
      </c>
      <c r="T6" s="33">
        <f t="shared" si="0"/>
        <v>9.5931060000000006</v>
      </c>
      <c r="U6" s="33">
        <f t="shared" si="0"/>
        <v>10.146426</v>
      </c>
      <c r="V6" s="36">
        <f t="shared" ref="V6:V21" si="3">SUM(F6:U6)</f>
        <v>207.93195699999998</v>
      </c>
      <c r="W6" s="48">
        <v>1</v>
      </c>
      <c r="X6" s="37">
        <f t="shared" ref="X6:X21" si="4">W6*0.6</f>
        <v>0.6</v>
      </c>
      <c r="Y6" s="37">
        <v>18.66</v>
      </c>
      <c r="Z6" s="98">
        <v>-100</v>
      </c>
      <c r="AA6" s="99">
        <f t="shared" si="1"/>
        <v>127.19195699999997</v>
      </c>
      <c r="AB6" s="100">
        <v>315.60000000000002</v>
      </c>
      <c r="AC6" s="34" t="s">
        <v>117</v>
      </c>
      <c r="AD6" s="101">
        <f t="shared" si="2"/>
        <v>-188.40804300000005</v>
      </c>
    </row>
    <row r="7" spans="1:30" ht="15.75">
      <c r="A7" s="39" t="s">
        <v>86</v>
      </c>
      <c r="B7" s="39">
        <v>3</v>
      </c>
      <c r="C7" s="39">
        <v>571</v>
      </c>
      <c r="D7" s="41">
        <v>520</v>
      </c>
      <c r="E7" s="41">
        <v>121</v>
      </c>
      <c r="F7" s="33">
        <f t="shared" si="0"/>
        <v>19.826575999999999</v>
      </c>
      <c r="G7" s="33">
        <f t="shared" si="0"/>
        <v>82.880650000000003</v>
      </c>
      <c r="H7" s="33">
        <f t="shared" si="0"/>
        <v>63.550239999999988</v>
      </c>
      <c r="I7" s="33">
        <f t="shared" si="0"/>
        <v>45.138599999999997</v>
      </c>
      <c r="J7" s="33">
        <f t="shared" si="0"/>
        <v>18.557500000000001</v>
      </c>
      <c r="K7" s="33">
        <f t="shared" si="0"/>
        <v>8.6673600000000004</v>
      </c>
      <c r="L7" s="33">
        <f t="shared" si="0"/>
        <v>0.62290800000000002</v>
      </c>
      <c r="M7" s="33">
        <f t="shared" si="0"/>
        <v>12.426102</v>
      </c>
      <c r="N7" s="33">
        <f t="shared" si="0"/>
        <v>23.379594999999998</v>
      </c>
      <c r="O7" s="33">
        <f t="shared" si="0"/>
        <v>6.2809999999999997</v>
      </c>
      <c r="P7" s="33">
        <f t="shared" si="0"/>
        <v>5.343</v>
      </c>
      <c r="Q7" s="33">
        <f t="shared" si="0"/>
        <v>3.6925199999999996</v>
      </c>
      <c r="R7" s="33">
        <f t="shared" si="0"/>
        <v>3.0217320000000001</v>
      </c>
      <c r="S7" s="33">
        <f t="shared" si="0"/>
        <v>2.2640799999999999</v>
      </c>
      <c r="T7" s="33">
        <f t="shared" si="0"/>
        <v>17.225357000000002</v>
      </c>
      <c r="U7" s="33">
        <f t="shared" si="0"/>
        <v>18.218896999999998</v>
      </c>
      <c r="V7" s="36">
        <f t="shared" si="3"/>
        <v>331.09611699999994</v>
      </c>
      <c r="W7" s="48">
        <v>29</v>
      </c>
      <c r="X7" s="37">
        <f t="shared" si="4"/>
        <v>17.399999999999999</v>
      </c>
      <c r="Y7" s="37">
        <v>96.41</v>
      </c>
      <c r="Z7" s="98">
        <v>-100</v>
      </c>
      <c r="AA7" s="99">
        <f t="shared" si="1"/>
        <v>344.90611699999988</v>
      </c>
      <c r="AB7" s="100">
        <f>590.07-16.2</f>
        <v>573.87</v>
      </c>
      <c r="AC7" s="38" t="s">
        <v>123</v>
      </c>
      <c r="AD7" s="101">
        <f t="shared" si="2"/>
        <v>-228.96388300000012</v>
      </c>
    </row>
    <row r="8" spans="1:30" ht="15.75">
      <c r="A8" s="39" t="s">
        <v>87</v>
      </c>
      <c r="B8" s="39">
        <v>4</v>
      </c>
      <c r="C8" s="39">
        <v>447</v>
      </c>
      <c r="D8" s="41">
        <v>454</v>
      </c>
      <c r="E8" s="41">
        <v>94</v>
      </c>
      <c r="F8" s="33">
        <f t="shared" si="0"/>
        <v>15.402463999999998</v>
      </c>
      <c r="G8" s="33">
        <f t="shared" si="0"/>
        <v>64.882050000000007</v>
      </c>
      <c r="H8" s="33">
        <f t="shared" si="0"/>
        <v>55.484248000000001</v>
      </c>
      <c r="I8" s="33">
        <f t="shared" si="0"/>
        <v>39.409469999999999</v>
      </c>
      <c r="J8" s="33">
        <f t="shared" si="0"/>
        <v>14.5275</v>
      </c>
      <c r="K8" s="33">
        <f t="shared" si="0"/>
        <v>7.567272</v>
      </c>
      <c r="L8" s="33">
        <f t="shared" si="0"/>
        <v>0.48391200000000001</v>
      </c>
      <c r="M8" s="33">
        <f t="shared" si="0"/>
        <v>9.7276139999999991</v>
      </c>
      <c r="N8" s="33">
        <f t="shared" si="0"/>
        <v>18.302415</v>
      </c>
      <c r="O8" s="33">
        <f t="shared" si="0"/>
        <v>4.9169999999999998</v>
      </c>
      <c r="P8" s="33">
        <f t="shared" si="0"/>
        <v>4.6648500000000004</v>
      </c>
      <c r="Q8" s="33">
        <f t="shared" si="0"/>
        <v>3.2238539999999998</v>
      </c>
      <c r="R8" s="33">
        <f t="shared" si="0"/>
        <v>2.3655240000000002</v>
      </c>
      <c r="S8" s="33">
        <f t="shared" si="0"/>
        <v>1.9767159999999999</v>
      </c>
      <c r="T8" s="33">
        <f t="shared" si="0"/>
        <v>13.484649000000003</v>
      </c>
      <c r="U8" s="33">
        <f t="shared" si="0"/>
        <v>14.262429000000001</v>
      </c>
      <c r="V8" s="36">
        <f t="shared" si="3"/>
        <v>270.68196699999999</v>
      </c>
      <c r="W8" s="48">
        <v>48</v>
      </c>
      <c r="X8" s="37">
        <f t="shared" si="4"/>
        <v>28.799999999999997</v>
      </c>
      <c r="Y8" s="37">
        <v>31.099999999999998</v>
      </c>
      <c r="Z8" s="98">
        <v>-100</v>
      </c>
      <c r="AA8" s="99">
        <f t="shared" si="1"/>
        <v>230.58196700000002</v>
      </c>
      <c r="AB8" s="100">
        <v>447.23</v>
      </c>
      <c r="AC8" s="34" t="s">
        <v>117</v>
      </c>
      <c r="AD8" s="101">
        <f t="shared" si="2"/>
        <v>-216.648033</v>
      </c>
    </row>
    <row r="9" spans="1:30" ht="15.75">
      <c r="A9" s="39" t="s">
        <v>88</v>
      </c>
      <c r="B9" s="39">
        <v>5</v>
      </c>
      <c r="C9" s="39">
        <v>829</v>
      </c>
      <c r="D9" s="41">
        <v>867</v>
      </c>
      <c r="E9" s="41">
        <v>863</v>
      </c>
      <c r="F9" s="33">
        <f t="shared" si="0"/>
        <v>141.40772799999999</v>
      </c>
      <c r="G9" s="33">
        <f t="shared" si="0"/>
        <v>120.32935000000001</v>
      </c>
      <c r="H9" s="33">
        <f t="shared" si="0"/>
        <v>105.95780399999998</v>
      </c>
      <c r="I9" s="33">
        <f t="shared" si="0"/>
        <v>75.259934999999999</v>
      </c>
      <c r="J9" s="33">
        <f t="shared" si="0"/>
        <v>26.942499999999999</v>
      </c>
      <c r="K9" s="33">
        <f t="shared" si="0"/>
        <v>14.451155999999999</v>
      </c>
      <c r="L9" s="33">
        <f t="shared" si="0"/>
        <v>4.4427240000000001</v>
      </c>
      <c r="M9" s="33">
        <f t="shared" si="0"/>
        <v>18.040698000000003</v>
      </c>
      <c r="N9" s="33">
        <f t="shared" si="0"/>
        <v>33.943404999999998</v>
      </c>
      <c r="O9" s="33">
        <f t="shared" si="0"/>
        <v>9.1189999999999998</v>
      </c>
      <c r="P9" s="33">
        <f t="shared" si="0"/>
        <v>8.9084249999999994</v>
      </c>
      <c r="Q9" s="33">
        <f t="shared" si="0"/>
        <v>6.156566999999999</v>
      </c>
      <c r="R9" s="33">
        <f t="shared" si="0"/>
        <v>4.3870680000000002</v>
      </c>
      <c r="S9" s="33">
        <f t="shared" si="0"/>
        <v>3.774918</v>
      </c>
      <c r="T9" s="33">
        <f t="shared" si="0"/>
        <v>25.008443000000003</v>
      </c>
      <c r="U9" s="33">
        <f t="shared" si="0"/>
        <v>26.450902999999997</v>
      </c>
      <c r="V9" s="36">
        <f t="shared" si="3"/>
        <v>624.58062400000006</v>
      </c>
      <c r="W9" s="48">
        <v>108</v>
      </c>
      <c r="X9" s="37">
        <f t="shared" si="4"/>
        <v>64.8</v>
      </c>
      <c r="Y9" s="37">
        <v>139.94999999999999</v>
      </c>
      <c r="Z9" s="98">
        <v>-100</v>
      </c>
      <c r="AA9" s="99">
        <f t="shared" si="1"/>
        <v>729.33062399999994</v>
      </c>
      <c r="AB9" s="100">
        <f>852.36-16.2</f>
        <v>836.16</v>
      </c>
      <c r="AC9" s="34" t="s">
        <v>123</v>
      </c>
      <c r="AD9" s="101">
        <f t="shared" si="2"/>
        <v>-106.82937600000002</v>
      </c>
    </row>
    <row r="10" spans="1:30" ht="15.75">
      <c r="A10" s="39" t="s">
        <v>89</v>
      </c>
      <c r="B10" s="39">
        <v>6</v>
      </c>
      <c r="C10" s="39">
        <v>615</v>
      </c>
      <c r="D10" s="41">
        <v>535</v>
      </c>
      <c r="E10" s="41">
        <v>637</v>
      </c>
      <c r="F10" s="33">
        <f t="shared" si="0"/>
        <v>104.376272</v>
      </c>
      <c r="G10" s="33">
        <f t="shared" si="0"/>
        <v>89.267250000000004</v>
      </c>
      <c r="H10" s="33">
        <f t="shared" si="0"/>
        <v>65.383420000000001</v>
      </c>
      <c r="I10" s="33">
        <f t="shared" si="0"/>
        <v>46.440674999999999</v>
      </c>
      <c r="J10" s="33">
        <f t="shared" si="0"/>
        <v>19.987500000000001</v>
      </c>
      <c r="K10" s="33">
        <f t="shared" si="0"/>
        <v>8.9173799999999996</v>
      </c>
      <c r="L10" s="33">
        <f t="shared" si="0"/>
        <v>3.2792759999999994</v>
      </c>
      <c r="M10" s="33">
        <f t="shared" si="0"/>
        <v>13.383629999999998</v>
      </c>
      <c r="N10" s="33">
        <f t="shared" si="0"/>
        <v>25.181175</v>
      </c>
      <c r="O10" s="33">
        <f t="shared" si="0"/>
        <v>6.7649999999999997</v>
      </c>
      <c r="P10" s="33">
        <f t="shared" si="0"/>
        <v>5.4971249999999996</v>
      </c>
      <c r="Q10" s="33">
        <f t="shared" si="0"/>
        <v>3.7990349999999999</v>
      </c>
      <c r="R10" s="33">
        <f t="shared" si="0"/>
        <v>3.2545799999999998</v>
      </c>
      <c r="S10" s="33">
        <f t="shared" si="0"/>
        <v>2.3293899999999996</v>
      </c>
      <c r="T10" s="33">
        <f t="shared" si="0"/>
        <v>18.552705000000003</v>
      </c>
      <c r="U10" s="33">
        <f t="shared" si="0"/>
        <v>19.622805</v>
      </c>
      <c r="V10" s="36">
        <f t="shared" si="3"/>
        <v>436.03721799999994</v>
      </c>
      <c r="W10" s="48">
        <v>67</v>
      </c>
      <c r="X10" s="37">
        <f t="shared" si="4"/>
        <v>40.199999999999996</v>
      </c>
      <c r="Y10" s="37">
        <v>80.86</v>
      </c>
      <c r="Z10" s="98">
        <v>-100</v>
      </c>
      <c r="AA10" s="99">
        <f t="shared" si="1"/>
        <v>457.09721799999988</v>
      </c>
      <c r="AB10" s="100">
        <v>618.08000000000004</v>
      </c>
      <c r="AC10" s="34" t="s">
        <v>117</v>
      </c>
      <c r="AD10" s="101">
        <f t="shared" si="2"/>
        <v>-160.98278200000016</v>
      </c>
    </row>
    <row r="11" spans="1:30" ht="15.75">
      <c r="A11" s="39" t="s">
        <v>90</v>
      </c>
      <c r="B11" s="39">
        <v>7</v>
      </c>
      <c r="C11" s="39">
        <v>470</v>
      </c>
      <c r="D11" s="41">
        <v>459</v>
      </c>
      <c r="E11" s="41">
        <v>484</v>
      </c>
      <c r="F11" s="33">
        <f t="shared" si="0"/>
        <v>79.306303999999997</v>
      </c>
      <c r="G11" s="33">
        <f t="shared" si="0"/>
        <v>68.220500000000001</v>
      </c>
      <c r="H11" s="33">
        <f t="shared" si="0"/>
        <v>56.095307999999996</v>
      </c>
      <c r="I11" s="33">
        <f t="shared" si="0"/>
        <v>39.843494999999997</v>
      </c>
      <c r="J11" s="33">
        <f t="shared" si="0"/>
        <v>15.275</v>
      </c>
      <c r="K11" s="33">
        <f t="shared" si="0"/>
        <v>7.6506120000000006</v>
      </c>
      <c r="L11" s="33">
        <f t="shared" si="0"/>
        <v>2.4916320000000001</v>
      </c>
      <c r="M11" s="33">
        <f t="shared" si="0"/>
        <v>10.228140000000002</v>
      </c>
      <c r="N11" s="33">
        <f t="shared" si="0"/>
        <v>19.244150000000001</v>
      </c>
      <c r="O11" s="33">
        <f t="shared" si="0"/>
        <v>5.17</v>
      </c>
      <c r="P11" s="33">
        <f t="shared" si="0"/>
        <v>4.7162249999999997</v>
      </c>
      <c r="Q11" s="33">
        <f t="shared" si="0"/>
        <v>3.2593589999999995</v>
      </c>
      <c r="R11" s="33">
        <f t="shared" si="0"/>
        <v>2.4872400000000003</v>
      </c>
      <c r="S11" s="33">
        <f t="shared" si="0"/>
        <v>1.998486</v>
      </c>
      <c r="T11" s="33">
        <f t="shared" si="0"/>
        <v>14.17849</v>
      </c>
      <c r="U11" s="33">
        <f t="shared" si="0"/>
        <v>14.99629</v>
      </c>
      <c r="V11" s="36">
        <f t="shared" si="3"/>
        <v>345.16123099999999</v>
      </c>
      <c r="W11" s="48">
        <v>52</v>
      </c>
      <c r="X11" s="37">
        <f t="shared" si="4"/>
        <v>31.2</v>
      </c>
      <c r="Y11" s="37">
        <v>77.75</v>
      </c>
      <c r="Z11" s="98">
        <v>-100</v>
      </c>
      <c r="AA11" s="99">
        <f t="shared" si="1"/>
        <v>354.11123099999998</v>
      </c>
      <c r="AB11" s="100">
        <v>470.36</v>
      </c>
      <c r="AC11" s="34" t="s">
        <v>123</v>
      </c>
      <c r="AD11" s="101">
        <f t="shared" si="2"/>
        <v>-116.24876900000004</v>
      </c>
    </row>
    <row r="12" spans="1:30" ht="15.75">
      <c r="A12" s="39" t="s">
        <v>91</v>
      </c>
      <c r="B12" s="39">
        <v>8</v>
      </c>
      <c r="C12" s="39">
        <v>737</v>
      </c>
      <c r="D12" s="41">
        <v>598</v>
      </c>
      <c r="E12" s="41">
        <v>766</v>
      </c>
      <c r="F12" s="33">
        <f t="shared" si="0"/>
        <v>125.513696</v>
      </c>
      <c r="G12" s="33">
        <f t="shared" si="0"/>
        <v>106.97555</v>
      </c>
      <c r="H12" s="33">
        <f t="shared" si="0"/>
        <v>73.082775999999996</v>
      </c>
      <c r="I12" s="33">
        <f t="shared" si="0"/>
        <v>51.909389999999995</v>
      </c>
      <c r="J12" s="33">
        <f t="shared" si="0"/>
        <v>23.952500000000001</v>
      </c>
      <c r="K12" s="33">
        <f t="shared" si="0"/>
        <v>9.9674639999999997</v>
      </c>
      <c r="L12" s="33">
        <f t="shared" si="0"/>
        <v>3.943368</v>
      </c>
      <c r="M12" s="33">
        <f t="shared" si="0"/>
        <v>16.038594</v>
      </c>
      <c r="N12" s="33">
        <f t="shared" si="0"/>
        <v>30.176464999999997</v>
      </c>
      <c r="O12" s="33">
        <f t="shared" si="0"/>
        <v>8.1069999999999993</v>
      </c>
      <c r="P12" s="33">
        <f t="shared" si="0"/>
        <v>6.14445</v>
      </c>
      <c r="Q12" s="33">
        <f t="shared" si="0"/>
        <v>4.2463979999999992</v>
      </c>
      <c r="R12" s="33">
        <f t="shared" si="0"/>
        <v>3.900204</v>
      </c>
      <c r="S12" s="33">
        <f t="shared" si="0"/>
        <v>2.6036919999999997</v>
      </c>
      <c r="T12" s="33">
        <f t="shared" si="0"/>
        <v>22.233079</v>
      </c>
      <c r="U12" s="33">
        <f t="shared" si="0"/>
        <v>23.515459</v>
      </c>
      <c r="V12" s="36">
        <f t="shared" si="3"/>
        <v>512.31008499999996</v>
      </c>
      <c r="W12" s="48">
        <v>17</v>
      </c>
      <c r="X12" s="37">
        <f t="shared" si="4"/>
        <v>10.199999999999999</v>
      </c>
      <c r="Y12" s="37">
        <v>24.88</v>
      </c>
      <c r="Z12" s="98">
        <v>-100</v>
      </c>
      <c r="AA12" s="99">
        <f t="shared" si="1"/>
        <v>447.390085</v>
      </c>
      <c r="AB12" s="100">
        <v>742.71</v>
      </c>
      <c r="AC12" s="34" t="s">
        <v>117</v>
      </c>
      <c r="AD12" s="101">
        <f t="shared" si="2"/>
        <v>-295.31991500000004</v>
      </c>
    </row>
    <row r="13" spans="1:30" ht="15.75">
      <c r="A13" s="39" t="s">
        <v>92</v>
      </c>
      <c r="B13" s="39">
        <v>9</v>
      </c>
      <c r="C13" s="39">
        <v>852</v>
      </c>
      <c r="D13" s="41">
        <v>868</v>
      </c>
      <c r="E13" s="41">
        <v>1011</v>
      </c>
      <c r="F13" s="33">
        <f t="shared" si="0"/>
        <v>165.65841599999999</v>
      </c>
      <c r="G13" s="33">
        <f t="shared" si="0"/>
        <v>123.6678</v>
      </c>
      <c r="H13" s="33">
        <f t="shared" si="0"/>
        <v>106.08001599999999</v>
      </c>
      <c r="I13" s="33">
        <f t="shared" si="0"/>
        <v>75.346739999999997</v>
      </c>
      <c r="J13" s="33">
        <f t="shared" si="0"/>
        <v>27.69</v>
      </c>
      <c r="K13" s="33">
        <f t="shared" si="0"/>
        <v>14.467824000000002</v>
      </c>
      <c r="L13" s="33">
        <f t="shared" si="0"/>
        <v>5.2046279999999996</v>
      </c>
      <c r="M13" s="33">
        <f t="shared" si="0"/>
        <v>18.541224</v>
      </c>
      <c r="N13" s="33">
        <f t="shared" si="0"/>
        <v>34.88514</v>
      </c>
      <c r="O13" s="33">
        <f t="shared" si="0"/>
        <v>9.3719999999999999</v>
      </c>
      <c r="P13" s="33">
        <f t="shared" si="0"/>
        <v>8.9186999999999994</v>
      </c>
      <c r="Q13" s="33">
        <f t="shared" si="0"/>
        <v>6.1636679999999995</v>
      </c>
      <c r="R13" s="33">
        <f t="shared" si="0"/>
        <v>4.5087840000000003</v>
      </c>
      <c r="S13" s="33">
        <f t="shared" si="0"/>
        <v>3.7792720000000002</v>
      </c>
      <c r="T13" s="33">
        <f t="shared" si="0"/>
        <v>25.702284000000002</v>
      </c>
      <c r="U13" s="33">
        <f t="shared" si="0"/>
        <v>27.184764000000001</v>
      </c>
      <c r="V13" s="36">
        <f t="shared" si="3"/>
        <v>657.17125999999973</v>
      </c>
      <c r="W13" s="48">
        <v>65</v>
      </c>
      <c r="X13" s="37">
        <f t="shared" si="4"/>
        <v>39</v>
      </c>
      <c r="Y13" s="37">
        <v>189.70999999999998</v>
      </c>
      <c r="Z13" s="98">
        <v>-100</v>
      </c>
      <c r="AA13" s="99">
        <f t="shared" si="1"/>
        <v>785.88125999999966</v>
      </c>
      <c r="AB13" s="100">
        <f>876.49-16.2</f>
        <v>860.29</v>
      </c>
      <c r="AC13" s="34" t="s">
        <v>123</v>
      </c>
      <c r="AD13" s="101">
        <f t="shared" si="2"/>
        <v>-74.408740000000307</v>
      </c>
    </row>
    <row r="14" spans="1:30" ht="15.75">
      <c r="A14" s="39" t="s">
        <v>93</v>
      </c>
      <c r="B14" s="39">
        <v>10</v>
      </c>
      <c r="C14" s="39">
        <v>626</v>
      </c>
      <c r="D14" s="41">
        <v>755</v>
      </c>
      <c r="E14" s="41">
        <v>740</v>
      </c>
      <c r="F14" s="33">
        <f t="shared" si="0"/>
        <v>121.25344</v>
      </c>
      <c r="G14" s="33">
        <f t="shared" si="0"/>
        <v>90.863900000000001</v>
      </c>
      <c r="H14" s="33">
        <f t="shared" si="0"/>
        <v>92.270059999999987</v>
      </c>
      <c r="I14" s="33">
        <f t="shared" si="0"/>
        <v>65.537774999999996</v>
      </c>
      <c r="J14" s="33">
        <f t="shared" si="0"/>
        <v>20.344999999999999</v>
      </c>
      <c r="K14" s="33">
        <f t="shared" si="0"/>
        <v>12.584340000000001</v>
      </c>
      <c r="L14" s="33">
        <f t="shared" si="0"/>
        <v>3.8095199999999996</v>
      </c>
      <c r="M14" s="33">
        <f t="shared" si="0"/>
        <v>13.623011999999999</v>
      </c>
      <c r="N14" s="33">
        <f t="shared" si="0"/>
        <v>25.63157</v>
      </c>
      <c r="O14" s="33">
        <f t="shared" si="0"/>
        <v>6.8860000000000001</v>
      </c>
      <c r="P14" s="33">
        <f t="shared" si="0"/>
        <v>7.757625</v>
      </c>
      <c r="Q14" s="33">
        <f t="shared" si="0"/>
        <v>5.3612549999999999</v>
      </c>
      <c r="R14" s="33">
        <f t="shared" si="0"/>
        <v>3.312792</v>
      </c>
      <c r="S14" s="33">
        <f t="shared" si="0"/>
        <v>3.2872699999999999</v>
      </c>
      <c r="T14" s="33">
        <f t="shared" si="0"/>
        <v>18.884542</v>
      </c>
      <c r="U14" s="33">
        <f t="shared" si="0"/>
        <v>19.973782</v>
      </c>
      <c r="V14" s="36">
        <f t="shared" si="3"/>
        <v>511.38188300000013</v>
      </c>
      <c r="W14" s="48">
        <v>95</v>
      </c>
      <c r="X14" s="37">
        <f t="shared" si="4"/>
        <v>57</v>
      </c>
      <c r="Y14" s="37">
        <v>177.26999999999998</v>
      </c>
      <c r="Z14" s="98">
        <v>-100</v>
      </c>
      <c r="AA14" s="99">
        <f t="shared" si="1"/>
        <v>645.65188300000011</v>
      </c>
      <c r="AB14" s="100">
        <f>646.35-16.2</f>
        <v>630.15</v>
      </c>
      <c r="AC14" s="34" t="s">
        <v>123</v>
      </c>
      <c r="AD14" s="101">
        <f t="shared" si="2"/>
        <v>15.501883000000134</v>
      </c>
    </row>
    <row r="15" spans="1:30" ht="15.75">
      <c r="A15" s="39" t="s">
        <v>94</v>
      </c>
      <c r="B15" s="39">
        <v>11</v>
      </c>
      <c r="C15" s="39">
        <v>575</v>
      </c>
      <c r="D15" s="41">
        <v>507</v>
      </c>
      <c r="E15" s="41">
        <v>679</v>
      </c>
      <c r="F15" s="33">
        <f t="shared" ref="F15:U21" si="5">F$4*VLOOKUP($B15,Grilles,1+F$2)/10000</f>
        <v>111.258224</v>
      </c>
      <c r="G15" s="33">
        <f t="shared" si="5"/>
        <v>83.461250000000007</v>
      </c>
      <c r="H15" s="33">
        <f t="shared" si="5"/>
        <v>61.961483999999999</v>
      </c>
      <c r="I15" s="33">
        <f t="shared" si="5"/>
        <v>44.010134999999998</v>
      </c>
      <c r="J15" s="33">
        <f t="shared" si="5"/>
        <v>18.6875</v>
      </c>
      <c r="K15" s="33">
        <f t="shared" si="5"/>
        <v>8.4506760000000014</v>
      </c>
      <c r="L15" s="33">
        <f t="shared" si="5"/>
        <v>3.495492</v>
      </c>
      <c r="M15" s="33">
        <f t="shared" si="5"/>
        <v>12.51315</v>
      </c>
      <c r="N15" s="33">
        <f t="shared" si="5"/>
        <v>23.543375000000001</v>
      </c>
      <c r="O15" s="33">
        <f t="shared" si="5"/>
        <v>6.3250000000000002</v>
      </c>
      <c r="P15" s="33">
        <f t="shared" si="5"/>
        <v>5.2094250000000004</v>
      </c>
      <c r="Q15" s="33">
        <f t="shared" si="5"/>
        <v>3.6002069999999993</v>
      </c>
      <c r="R15" s="33">
        <f t="shared" si="5"/>
        <v>3.0428999999999999</v>
      </c>
      <c r="S15" s="33">
        <f t="shared" si="5"/>
        <v>2.2074780000000001</v>
      </c>
      <c r="T15" s="33">
        <f t="shared" si="5"/>
        <v>17.346025000000001</v>
      </c>
      <c r="U15" s="33">
        <f t="shared" si="5"/>
        <v>18.346525</v>
      </c>
      <c r="V15" s="36">
        <f t="shared" si="3"/>
        <v>423.45884599999994</v>
      </c>
      <c r="W15" s="48">
        <v>88</v>
      </c>
      <c r="X15" s="37">
        <f t="shared" si="4"/>
        <v>52.8</v>
      </c>
      <c r="Y15" s="37">
        <v>102.63</v>
      </c>
      <c r="Z15" s="98">
        <v>-100</v>
      </c>
      <c r="AA15" s="99">
        <f t="shared" si="1"/>
        <v>478.88884599999994</v>
      </c>
      <c r="AB15" s="100">
        <v>577.88</v>
      </c>
      <c r="AC15" s="34" t="s">
        <v>123</v>
      </c>
      <c r="AD15" s="101">
        <f t="shared" si="2"/>
        <v>-98.991154000000051</v>
      </c>
    </row>
    <row r="16" spans="1:30" ht="15.75">
      <c r="A16" s="39" t="s">
        <v>95</v>
      </c>
      <c r="B16" s="39">
        <v>12</v>
      </c>
      <c r="C16" s="39">
        <v>657</v>
      </c>
      <c r="D16" s="41">
        <v>882</v>
      </c>
      <c r="E16" s="41">
        <v>778</v>
      </c>
      <c r="F16" s="33">
        <f t="shared" si="5"/>
        <v>127.479968</v>
      </c>
      <c r="G16" s="33">
        <f t="shared" si="5"/>
        <v>95.363550000000004</v>
      </c>
      <c r="H16" s="33">
        <f t="shared" si="5"/>
        <v>107.79098399999998</v>
      </c>
      <c r="I16" s="33">
        <f t="shared" si="5"/>
        <v>76.562010000000001</v>
      </c>
      <c r="J16" s="33">
        <f t="shared" si="5"/>
        <v>21.352499999999999</v>
      </c>
      <c r="K16" s="33">
        <f t="shared" si="5"/>
        <v>14.701176</v>
      </c>
      <c r="L16" s="33">
        <f t="shared" si="5"/>
        <v>4.0051439999999996</v>
      </c>
      <c r="M16" s="33">
        <f t="shared" si="5"/>
        <v>14.297634</v>
      </c>
      <c r="N16" s="33">
        <f t="shared" si="5"/>
        <v>26.900864999999996</v>
      </c>
      <c r="O16" s="33">
        <f t="shared" si="5"/>
        <v>7.2270000000000003</v>
      </c>
      <c r="P16" s="33">
        <f t="shared" si="5"/>
        <v>9.0625499999999999</v>
      </c>
      <c r="Q16" s="33">
        <f t="shared" si="5"/>
        <v>6.2630819999999989</v>
      </c>
      <c r="R16" s="33">
        <f t="shared" si="5"/>
        <v>3.4768440000000003</v>
      </c>
      <c r="S16" s="33">
        <f t="shared" si="5"/>
        <v>3.8402279999999998</v>
      </c>
      <c r="T16" s="33">
        <f t="shared" si="5"/>
        <v>19.819718999999999</v>
      </c>
      <c r="U16" s="33">
        <f t="shared" si="5"/>
        <v>20.962899</v>
      </c>
      <c r="V16" s="36">
        <f t="shared" si="3"/>
        <v>559.10615299999995</v>
      </c>
      <c r="W16" s="48">
        <v>155</v>
      </c>
      <c r="X16" s="37">
        <f t="shared" si="4"/>
        <v>93</v>
      </c>
      <c r="Y16" s="37">
        <v>174.16</v>
      </c>
      <c r="Z16" s="98">
        <v>-100</v>
      </c>
      <c r="AA16" s="99">
        <f t="shared" si="1"/>
        <v>726.26615299999992</v>
      </c>
      <c r="AB16" s="100">
        <v>661.32</v>
      </c>
      <c r="AC16" s="34" t="s">
        <v>123</v>
      </c>
      <c r="AD16" s="101">
        <f t="shared" si="2"/>
        <v>64.946152999999867</v>
      </c>
    </row>
    <row r="17" spans="1:30" ht="15.75">
      <c r="A17" s="39" t="s">
        <v>96</v>
      </c>
      <c r="B17" s="39">
        <v>13</v>
      </c>
      <c r="C17" s="39">
        <v>365</v>
      </c>
      <c r="D17" s="41">
        <v>397</v>
      </c>
      <c r="E17" s="41">
        <v>477</v>
      </c>
      <c r="F17" s="33">
        <f t="shared" si="5"/>
        <v>78.159312</v>
      </c>
      <c r="G17" s="33">
        <f t="shared" si="5"/>
        <v>52.979750000000003</v>
      </c>
      <c r="H17" s="33">
        <f t="shared" si="5"/>
        <v>48.518163999999999</v>
      </c>
      <c r="I17" s="33">
        <f t="shared" si="5"/>
        <v>34.461584999999999</v>
      </c>
      <c r="J17" s="33">
        <f t="shared" si="5"/>
        <v>11.862500000000001</v>
      </c>
      <c r="K17" s="33">
        <f t="shared" si="5"/>
        <v>6.6171960000000007</v>
      </c>
      <c r="L17" s="33">
        <f t="shared" si="5"/>
        <v>2.4555959999999999</v>
      </c>
      <c r="M17" s="33">
        <f t="shared" si="5"/>
        <v>7.94313</v>
      </c>
      <c r="N17" s="33">
        <f t="shared" si="5"/>
        <v>14.944925</v>
      </c>
      <c r="O17" s="33">
        <f t="shared" si="5"/>
        <v>4.0149999999999997</v>
      </c>
      <c r="P17" s="33">
        <f t="shared" si="5"/>
        <v>4.0791750000000002</v>
      </c>
      <c r="Q17" s="33">
        <f t="shared" si="5"/>
        <v>2.8190969999999997</v>
      </c>
      <c r="R17" s="33">
        <f t="shared" si="5"/>
        <v>1.9315799999999999</v>
      </c>
      <c r="S17" s="33">
        <f t="shared" si="5"/>
        <v>1.7285380000000001</v>
      </c>
      <c r="T17" s="33">
        <f t="shared" si="5"/>
        <v>11.010955000000001</v>
      </c>
      <c r="U17" s="33">
        <f t="shared" si="5"/>
        <v>11.646055</v>
      </c>
      <c r="V17" s="36">
        <f t="shared" si="3"/>
        <v>295.17255800000004</v>
      </c>
      <c r="W17" s="48">
        <v>16</v>
      </c>
      <c r="X17" s="37">
        <f t="shared" si="4"/>
        <v>9.6</v>
      </c>
      <c r="Y17" s="37">
        <v>65.31</v>
      </c>
      <c r="Z17" s="98">
        <v>-100</v>
      </c>
      <c r="AA17" s="99">
        <f t="shared" si="1"/>
        <v>270.08255800000006</v>
      </c>
      <c r="AB17" s="100">
        <v>363.84</v>
      </c>
      <c r="AC17" s="34" t="s">
        <v>117</v>
      </c>
      <c r="AD17" s="101">
        <f t="shared" si="2"/>
        <v>-93.757441999999912</v>
      </c>
    </row>
    <row r="18" spans="1:30" ht="15.75">
      <c r="A18" s="39" t="s">
        <v>97</v>
      </c>
      <c r="B18" s="39">
        <v>14</v>
      </c>
      <c r="C18" s="39">
        <v>541</v>
      </c>
      <c r="D18" s="41">
        <v>483</v>
      </c>
      <c r="E18" s="41">
        <v>713</v>
      </c>
      <c r="F18" s="33">
        <f t="shared" si="5"/>
        <v>116.829328</v>
      </c>
      <c r="G18" s="33">
        <f t="shared" si="5"/>
        <v>78.526150000000001</v>
      </c>
      <c r="H18" s="33">
        <f t="shared" si="5"/>
        <v>59.028395999999994</v>
      </c>
      <c r="I18" s="33">
        <f t="shared" si="5"/>
        <v>41.926814999999998</v>
      </c>
      <c r="J18" s="33">
        <f t="shared" si="5"/>
        <v>17.5825</v>
      </c>
      <c r="K18" s="33">
        <f t="shared" si="5"/>
        <v>8.0506440000000001</v>
      </c>
      <c r="L18" s="33">
        <f t="shared" si="5"/>
        <v>3.6705239999999999</v>
      </c>
      <c r="M18" s="33">
        <f t="shared" si="5"/>
        <v>11.773242</v>
      </c>
      <c r="N18" s="33">
        <f t="shared" si="5"/>
        <v>22.151244999999999</v>
      </c>
      <c r="O18" s="33">
        <f t="shared" si="5"/>
        <v>5.9509999999999996</v>
      </c>
      <c r="P18" s="33">
        <f t="shared" si="5"/>
        <v>4.9628249999999996</v>
      </c>
      <c r="Q18" s="33">
        <f t="shared" si="5"/>
        <v>3.4297829999999996</v>
      </c>
      <c r="R18" s="33">
        <f t="shared" si="5"/>
        <v>2.8629720000000001</v>
      </c>
      <c r="S18" s="33">
        <f t="shared" si="5"/>
        <v>2.1029819999999999</v>
      </c>
      <c r="T18" s="33">
        <f t="shared" si="5"/>
        <v>16.320347000000002</v>
      </c>
      <c r="U18" s="33">
        <f t="shared" si="5"/>
        <v>17.261686999999998</v>
      </c>
      <c r="V18" s="36">
        <f t="shared" si="3"/>
        <v>412.43043999999998</v>
      </c>
      <c r="W18" s="48">
        <v>46</v>
      </c>
      <c r="X18" s="37">
        <f t="shared" si="4"/>
        <v>27.599999999999998</v>
      </c>
      <c r="Y18" s="37">
        <v>90.19</v>
      </c>
      <c r="Z18" s="98">
        <v>-100</v>
      </c>
      <c r="AA18" s="99">
        <f t="shared" si="1"/>
        <v>430.22044000000005</v>
      </c>
      <c r="AB18" s="100">
        <f>559.12-16.2</f>
        <v>542.91999999999996</v>
      </c>
      <c r="AC18" s="34" t="s">
        <v>123</v>
      </c>
      <c r="AD18" s="101">
        <f t="shared" si="2"/>
        <v>-112.69955999999991</v>
      </c>
    </row>
    <row r="19" spans="1:30" ht="15.75">
      <c r="A19" s="39" t="s">
        <v>98</v>
      </c>
      <c r="B19" s="39">
        <v>15</v>
      </c>
      <c r="C19" s="39">
        <v>590</v>
      </c>
      <c r="D19" s="41">
        <v>507</v>
      </c>
      <c r="E19" s="41">
        <v>779</v>
      </c>
      <c r="F19" s="33">
        <f t="shared" si="5"/>
        <v>127.643824</v>
      </c>
      <c r="G19" s="33">
        <f t="shared" si="5"/>
        <v>85.638499999999993</v>
      </c>
      <c r="H19" s="33">
        <f t="shared" si="5"/>
        <v>61.961483999999999</v>
      </c>
      <c r="I19" s="33">
        <f t="shared" si="5"/>
        <v>44.010134999999998</v>
      </c>
      <c r="J19" s="33">
        <f t="shared" si="5"/>
        <v>19.175000000000001</v>
      </c>
      <c r="K19" s="33">
        <f t="shared" si="5"/>
        <v>8.4506760000000014</v>
      </c>
      <c r="L19" s="33">
        <f t="shared" si="5"/>
        <v>4.0102919999999997</v>
      </c>
      <c r="M19" s="33">
        <f t="shared" si="5"/>
        <v>12.83958</v>
      </c>
      <c r="N19" s="33">
        <f t="shared" si="5"/>
        <v>24.157550000000001</v>
      </c>
      <c r="O19" s="33">
        <f t="shared" si="5"/>
        <v>6.49</v>
      </c>
      <c r="P19" s="33">
        <f t="shared" si="5"/>
        <v>5.2094250000000004</v>
      </c>
      <c r="Q19" s="33">
        <f t="shared" si="5"/>
        <v>3.6002069999999993</v>
      </c>
      <c r="R19" s="33">
        <f t="shared" si="5"/>
        <v>3.1222799999999999</v>
      </c>
      <c r="S19" s="33">
        <f t="shared" si="5"/>
        <v>2.2074780000000001</v>
      </c>
      <c r="T19" s="33">
        <f t="shared" si="5"/>
        <v>17.798530000000003</v>
      </c>
      <c r="U19" s="33">
        <f t="shared" si="5"/>
        <v>18.825129999999998</v>
      </c>
      <c r="V19" s="36">
        <f t="shared" si="3"/>
        <v>445.14009100000004</v>
      </c>
      <c r="W19" s="48">
        <v>52</v>
      </c>
      <c r="X19" s="37">
        <f t="shared" si="4"/>
        <v>31.2</v>
      </c>
      <c r="Y19" s="37">
        <v>99.52</v>
      </c>
      <c r="Z19" s="98">
        <v>-100</v>
      </c>
      <c r="AA19" s="99">
        <f t="shared" si="1"/>
        <v>475.86009100000001</v>
      </c>
      <c r="AB19" s="100">
        <v>592.97</v>
      </c>
      <c r="AC19" s="34" t="s">
        <v>117</v>
      </c>
      <c r="AD19" s="101">
        <f t="shared" si="2"/>
        <v>-117.10990900000002</v>
      </c>
    </row>
    <row r="20" spans="1:30" ht="15.75">
      <c r="A20" s="39" t="s">
        <v>99</v>
      </c>
      <c r="B20" s="39">
        <v>16</v>
      </c>
      <c r="C20" s="39">
        <v>788</v>
      </c>
      <c r="D20" s="41">
        <v>827</v>
      </c>
      <c r="E20" s="41">
        <v>1044</v>
      </c>
      <c r="F20" s="33">
        <f t="shared" si="5"/>
        <v>171.065664</v>
      </c>
      <c r="G20" s="33">
        <f t="shared" si="5"/>
        <v>114.37820000000001</v>
      </c>
      <c r="H20" s="33">
        <f t="shared" si="5"/>
        <v>101.06932399999998</v>
      </c>
      <c r="I20" s="33">
        <f t="shared" si="5"/>
        <v>71.787734999999998</v>
      </c>
      <c r="J20" s="33">
        <f t="shared" si="5"/>
        <v>25.61</v>
      </c>
      <c r="K20" s="33">
        <f t="shared" si="5"/>
        <v>13.784436000000001</v>
      </c>
      <c r="L20" s="33">
        <f t="shared" si="5"/>
        <v>5.3745119999999993</v>
      </c>
      <c r="M20" s="33">
        <f t="shared" si="5"/>
        <v>17.148455999999999</v>
      </c>
      <c r="N20" s="33">
        <f t="shared" si="5"/>
        <v>32.264659999999999</v>
      </c>
      <c r="O20" s="33">
        <f t="shared" si="5"/>
        <v>8.6679999999999993</v>
      </c>
      <c r="P20" s="33">
        <f t="shared" si="5"/>
        <v>8.4974249999999998</v>
      </c>
      <c r="Q20" s="33">
        <f t="shared" si="5"/>
        <v>5.8725269999999989</v>
      </c>
      <c r="R20" s="33">
        <f t="shared" si="5"/>
        <v>4.170096</v>
      </c>
      <c r="S20" s="33">
        <f t="shared" si="5"/>
        <v>3.6007580000000003</v>
      </c>
      <c r="T20" s="33">
        <f t="shared" si="5"/>
        <v>23.771596000000002</v>
      </c>
      <c r="U20" s="33">
        <f t="shared" si="5"/>
        <v>25.142716</v>
      </c>
      <c r="V20" s="36">
        <f t="shared" si="3"/>
        <v>632.20610500000009</v>
      </c>
      <c r="W20" s="48">
        <v>1</v>
      </c>
      <c r="X20" s="37">
        <f t="shared" si="4"/>
        <v>0.6</v>
      </c>
      <c r="Y20" s="37">
        <v>49.76</v>
      </c>
      <c r="Z20" s="98">
        <v>-100</v>
      </c>
      <c r="AA20" s="99">
        <f t="shared" si="1"/>
        <v>582.56610500000011</v>
      </c>
      <c r="AB20" s="100">
        <v>794.97</v>
      </c>
      <c r="AC20" s="34" t="s">
        <v>117</v>
      </c>
      <c r="AD20" s="101">
        <f t="shared" si="2"/>
        <v>-212.40389499999992</v>
      </c>
    </row>
    <row r="21" spans="1:30" ht="15.75">
      <c r="A21" s="43" t="s">
        <v>100</v>
      </c>
      <c r="B21" s="39">
        <v>17</v>
      </c>
      <c r="C21" s="43">
        <v>481</v>
      </c>
      <c r="D21" s="44">
        <v>454</v>
      </c>
      <c r="E21" s="44">
        <v>633</v>
      </c>
      <c r="F21" s="33">
        <f t="shared" si="5"/>
        <v>103.720848</v>
      </c>
      <c r="G21" s="33">
        <f t="shared" si="5"/>
        <v>69.817149999999998</v>
      </c>
      <c r="H21" s="33">
        <f t="shared" si="5"/>
        <v>55.484248000000001</v>
      </c>
      <c r="I21" s="33">
        <f t="shared" si="5"/>
        <v>39.409469999999999</v>
      </c>
      <c r="J21" s="33">
        <f t="shared" si="5"/>
        <v>15.6325</v>
      </c>
      <c r="K21" s="33">
        <f t="shared" si="5"/>
        <v>7.567272</v>
      </c>
      <c r="L21" s="33">
        <f t="shared" si="5"/>
        <v>3.2586839999999997</v>
      </c>
      <c r="M21" s="33">
        <f t="shared" si="5"/>
        <v>10.467522000000001</v>
      </c>
      <c r="N21" s="33">
        <f t="shared" si="5"/>
        <v>19.694544999999998</v>
      </c>
      <c r="O21" s="33">
        <f t="shared" si="5"/>
        <v>5.2910000000000004</v>
      </c>
      <c r="P21" s="33">
        <f t="shared" si="5"/>
        <v>4.6648500000000004</v>
      </c>
      <c r="Q21" s="33">
        <f t="shared" si="5"/>
        <v>3.2238539999999998</v>
      </c>
      <c r="R21" s="33">
        <f t="shared" si="5"/>
        <v>2.545452</v>
      </c>
      <c r="S21" s="33">
        <f t="shared" si="5"/>
        <v>1.9767159999999999</v>
      </c>
      <c r="T21" s="33">
        <f t="shared" si="5"/>
        <v>14.510327000000002</v>
      </c>
      <c r="U21" s="33">
        <f t="shared" si="5"/>
        <v>15.347266999999999</v>
      </c>
      <c r="V21" s="36">
        <f t="shared" si="3"/>
        <v>372.61170500000009</v>
      </c>
      <c r="W21" s="48">
        <v>29</v>
      </c>
      <c r="X21" s="37">
        <f t="shared" si="4"/>
        <v>17.399999999999999</v>
      </c>
      <c r="Y21" s="37">
        <v>52.87</v>
      </c>
      <c r="Z21" s="98">
        <v>-100</v>
      </c>
      <c r="AA21" s="99">
        <f t="shared" si="1"/>
        <v>342.88170500000007</v>
      </c>
      <c r="AB21" s="100">
        <v>377.4</v>
      </c>
      <c r="AC21" s="34" t="s">
        <v>118</v>
      </c>
      <c r="AD21" s="101">
        <f t="shared" si="2"/>
        <v>-34.51829499999991</v>
      </c>
    </row>
    <row r="22" spans="1:30">
      <c r="A22" s="45"/>
      <c r="B22" s="45"/>
      <c r="C22" s="45">
        <f>SUM(C5:C21)</f>
        <v>10000</v>
      </c>
      <c r="D22" s="45">
        <f>SUM(D5:D21)</f>
        <v>10000</v>
      </c>
      <c r="E22" s="45">
        <f>SUM(E5:E21)</f>
        <v>10000</v>
      </c>
      <c r="F22" s="46">
        <f>SUM(F5:F21)</f>
        <v>1638.56</v>
      </c>
      <c r="G22" s="46">
        <f t="shared" ref="G22:AB22" si="6">SUM(G5:G21)</f>
        <v>1451.5000000000002</v>
      </c>
      <c r="H22" s="46">
        <f t="shared" si="6"/>
        <v>1222.1199999999999</v>
      </c>
      <c r="I22" s="46">
        <f t="shared" si="6"/>
        <v>868.05</v>
      </c>
      <c r="J22" s="46">
        <f t="shared" ref="J22:K22" si="7">SUM(J5:J21)</f>
        <v>325</v>
      </c>
      <c r="K22" s="46">
        <f t="shared" si="7"/>
        <v>166.68000000000004</v>
      </c>
      <c r="L22" s="46">
        <f t="shared" si="6"/>
        <v>51.480000000000004</v>
      </c>
      <c r="M22" s="46">
        <f t="shared" ref="M22" si="8">SUM(M5:M21)</f>
        <v>217.62</v>
      </c>
      <c r="N22" s="46">
        <f t="shared" si="6"/>
        <v>409.4500000000001</v>
      </c>
      <c r="O22" s="46">
        <f t="shared" si="6"/>
        <v>110</v>
      </c>
      <c r="P22" s="46">
        <f t="shared" si="6"/>
        <v>102.75</v>
      </c>
      <c r="Q22" s="46">
        <f t="shared" si="6"/>
        <v>71.009999999999991</v>
      </c>
      <c r="R22" s="46">
        <f t="shared" ref="R22:S22" si="9">SUM(R5:R21)</f>
        <v>52.92</v>
      </c>
      <c r="S22" s="46">
        <f t="shared" si="9"/>
        <v>43.539999999999992</v>
      </c>
      <c r="T22" s="46">
        <f t="shared" si="6"/>
        <v>301.67</v>
      </c>
      <c r="U22" s="46">
        <f t="shared" si="6"/>
        <v>319.07</v>
      </c>
      <c r="V22" s="46">
        <f t="shared" si="6"/>
        <v>7351.42</v>
      </c>
      <c r="W22" s="47">
        <f t="shared" si="6"/>
        <v>904</v>
      </c>
      <c r="X22" s="46">
        <f t="shared" si="6"/>
        <v>542.4</v>
      </c>
      <c r="Y22" s="46">
        <f t="shared" si="6"/>
        <v>1520.7899999999997</v>
      </c>
      <c r="Z22" s="46">
        <f t="shared" si="6"/>
        <v>-1700</v>
      </c>
      <c r="AA22" s="46">
        <f>SUM(AA5:AA21)</f>
        <v>7714.6099999999988</v>
      </c>
      <c r="AB22" s="46">
        <f t="shared" si="6"/>
        <v>9945.4499999999989</v>
      </c>
      <c r="AC22" s="45"/>
      <c r="AD22" s="46">
        <f>SUM(AD5:AD21)</f>
        <v>-2230.84</v>
      </c>
    </row>
    <row r="23" spans="1:30">
      <c r="J23" s="32"/>
      <c r="T23" s="32">
        <f>SUM(R22:T22)</f>
        <v>398.13</v>
      </c>
    </row>
    <row r="24" spans="1:30">
      <c r="M24" s="32">
        <f>SUM(J22:M22)</f>
        <v>760.78000000000009</v>
      </c>
    </row>
    <row r="25" spans="1:30" ht="13.5" thickBot="1"/>
    <row r="26" spans="1:30" ht="15.75" thickBot="1">
      <c r="A26" s="52" t="s">
        <v>131</v>
      </c>
      <c r="B26" s="53" t="s">
        <v>132</v>
      </c>
      <c r="C26" s="53" t="s">
        <v>133</v>
      </c>
      <c r="D26" s="53" t="s">
        <v>134</v>
      </c>
      <c r="E26" s="53" t="s">
        <v>135</v>
      </c>
      <c r="F26" s="53" t="s">
        <v>136</v>
      </c>
      <c r="G26" s="54" t="s">
        <v>142</v>
      </c>
    </row>
    <row r="27" spans="1:30">
      <c r="A27" s="58" t="s">
        <v>145</v>
      </c>
      <c r="B27" s="59" t="s">
        <v>137</v>
      </c>
      <c r="C27" s="76">
        <v>1127</v>
      </c>
      <c r="D27" s="60">
        <v>0.18</v>
      </c>
      <c r="E27" s="61">
        <f t="shared" ref="E27:E32" si="10">C27*D27</f>
        <v>202.85999999999999</v>
      </c>
      <c r="F27" s="59" t="s">
        <v>143</v>
      </c>
      <c r="G27" s="94" t="s">
        <v>155</v>
      </c>
    </row>
    <row r="28" spans="1:30">
      <c r="A28" s="62" t="s">
        <v>146</v>
      </c>
      <c r="B28" s="63" t="s">
        <v>138</v>
      </c>
      <c r="C28" s="77">
        <v>98</v>
      </c>
      <c r="D28" s="64">
        <v>0.18</v>
      </c>
      <c r="E28" s="65">
        <f t="shared" si="10"/>
        <v>17.64</v>
      </c>
      <c r="F28" s="63" t="s">
        <v>140</v>
      </c>
      <c r="G28" s="95" t="s">
        <v>127</v>
      </c>
    </row>
    <row r="29" spans="1:30">
      <c r="A29" s="62"/>
      <c r="B29" s="63" t="s">
        <v>139</v>
      </c>
      <c r="C29" s="77">
        <v>828</v>
      </c>
      <c r="D29" s="64">
        <v>0.18</v>
      </c>
      <c r="E29" s="65">
        <f t="shared" si="10"/>
        <v>149.04</v>
      </c>
      <c r="F29" s="63" t="s">
        <v>140</v>
      </c>
      <c r="G29" s="95" t="s">
        <v>127</v>
      </c>
      <c r="H29" s="32"/>
    </row>
    <row r="30" spans="1:30">
      <c r="A30" s="62"/>
      <c r="B30" s="63" t="s">
        <v>102</v>
      </c>
      <c r="C30" s="77">
        <v>286</v>
      </c>
      <c r="D30" s="64">
        <v>0.18</v>
      </c>
      <c r="E30" s="65">
        <f t="shared" si="10"/>
        <v>51.48</v>
      </c>
      <c r="F30" s="63" t="s">
        <v>102</v>
      </c>
      <c r="G30" s="95" t="s">
        <v>128</v>
      </c>
    </row>
    <row r="31" spans="1:30">
      <c r="A31" s="62"/>
      <c r="B31" s="63" t="s">
        <v>159</v>
      </c>
      <c r="C31" s="77">
        <v>1209</v>
      </c>
      <c r="D31" s="64">
        <v>0.18</v>
      </c>
      <c r="E31" s="65">
        <f t="shared" si="10"/>
        <v>217.62</v>
      </c>
      <c r="F31" s="63" t="s">
        <v>160</v>
      </c>
      <c r="G31" s="95" t="s">
        <v>126</v>
      </c>
    </row>
    <row r="32" spans="1:30">
      <c r="A32" s="67" t="s">
        <v>148</v>
      </c>
      <c r="B32" s="63"/>
      <c r="C32" s="89">
        <f>SUM(C27:C31)</f>
        <v>3548</v>
      </c>
      <c r="D32" s="64">
        <v>0.18</v>
      </c>
      <c r="E32" s="65">
        <f t="shared" si="10"/>
        <v>638.64</v>
      </c>
      <c r="F32" s="63"/>
      <c r="G32" s="95"/>
    </row>
    <row r="33" spans="1:11">
      <c r="A33" s="68" t="s">
        <v>147</v>
      </c>
      <c r="B33" s="63"/>
      <c r="C33" s="63"/>
      <c r="D33" s="63"/>
      <c r="E33" s="64">
        <v>325</v>
      </c>
      <c r="F33" s="63"/>
      <c r="G33" s="95" t="s">
        <v>126</v>
      </c>
    </row>
    <row r="34" spans="1:11" ht="15.75">
      <c r="A34" s="69" t="s">
        <v>141</v>
      </c>
      <c r="B34" s="63"/>
      <c r="C34" s="63"/>
      <c r="D34" s="63"/>
      <c r="E34" s="70">
        <f>E32+E33</f>
        <v>963.64</v>
      </c>
      <c r="F34" s="63"/>
      <c r="G34" s="66"/>
    </row>
    <row r="35" spans="1:11" ht="13.5" thickBot="1">
      <c r="A35" s="71" t="s">
        <v>149</v>
      </c>
      <c r="B35" s="72"/>
      <c r="C35" s="72"/>
      <c r="D35" s="72"/>
      <c r="E35" s="73">
        <v>702.26</v>
      </c>
      <c r="F35" s="74"/>
      <c r="G35" s="75"/>
    </row>
    <row r="36" spans="1:11" ht="13.5" thickBot="1"/>
    <row r="37" spans="1:11" ht="15.75" thickBot="1">
      <c r="A37" s="55" t="s">
        <v>150</v>
      </c>
      <c r="B37" s="56" t="s">
        <v>132</v>
      </c>
      <c r="C37" s="56" t="s">
        <v>151</v>
      </c>
      <c r="D37" s="56" t="s">
        <v>134</v>
      </c>
      <c r="E37" s="56" t="s">
        <v>135</v>
      </c>
      <c r="F37" s="56" t="s">
        <v>136</v>
      </c>
      <c r="G37" s="57" t="s">
        <v>142</v>
      </c>
    </row>
    <row r="38" spans="1:11">
      <c r="A38" s="82" t="s">
        <v>145</v>
      </c>
      <c r="B38" s="83" t="s">
        <v>137</v>
      </c>
      <c r="C38" s="84">
        <v>63</v>
      </c>
      <c r="D38" s="90">
        <v>3.11</v>
      </c>
      <c r="E38" s="91">
        <f>C38*D38</f>
        <v>195.92999999999998</v>
      </c>
      <c r="F38" s="83" t="s">
        <v>143</v>
      </c>
      <c r="G38" s="96" t="s">
        <v>155</v>
      </c>
      <c r="H38" s="32"/>
    </row>
    <row r="39" spans="1:11">
      <c r="A39" s="82" t="s">
        <v>146</v>
      </c>
      <c r="B39" s="83" t="s">
        <v>152</v>
      </c>
      <c r="C39" s="84">
        <v>3</v>
      </c>
      <c r="D39" s="90">
        <v>3.11</v>
      </c>
      <c r="E39" s="91">
        <f t="shared" ref="E39:E45" si="11">C39*D39</f>
        <v>9.33</v>
      </c>
      <c r="F39" s="83" t="s">
        <v>140</v>
      </c>
      <c r="G39" s="96" t="s">
        <v>127</v>
      </c>
    </row>
    <row r="40" spans="1:11">
      <c r="A40" s="82"/>
      <c r="B40" s="83" t="s">
        <v>153</v>
      </c>
      <c r="C40" s="84">
        <v>0</v>
      </c>
      <c r="D40" s="90">
        <v>3.11</v>
      </c>
      <c r="E40" s="91">
        <f t="shared" si="11"/>
        <v>0</v>
      </c>
      <c r="F40" s="83" t="s">
        <v>140</v>
      </c>
      <c r="G40" s="96" t="s">
        <v>127</v>
      </c>
    </row>
    <row r="41" spans="1:11">
      <c r="A41" s="82"/>
      <c r="B41" s="83" t="s">
        <v>154</v>
      </c>
      <c r="C41" s="84">
        <v>9</v>
      </c>
      <c r="D41" s="90">
        <v>3.11</v>
      </c>
      <c r="E41" s="91">
        <f t="shared" si="11"/>
        <v>27.99</v>
      </c>
      <c r="F41" s="83" t="s">
        <v>140</v>
      </c>
      <c r="G41" s="96" t="s">
        <v>127</v>
      </c>
    </row>
    <row r="42" spans="1:11">
      <c r="A42" s="82"/>
      <c r="B42" s="83" t="s">
        <v>139</v>
      </c>
      <c r="C42" s="84">
        <v>2</v>
      </c>
      <c r="D42" s="90">
        <v>3.11</v>
      </c>
      <c r="E42" s="91">
        <f t="shared" si="11"/>
        <v>6.22</v>
      </c>
      <c r="F42" s="83" t="s">
        <v>140</v>
      </c>
      <c r="G42" s="96" t="s">
        <v>127</v>
      </c>
    </row>
    <row r="43" spans="1:11">
      <c r="A43" s="82"/>
      <c r="B43" s="83" t="s">
        <v>138</v>
      </c>
      <c r="C43" s="84">
        <v>0</v>
      </c>
      <c r="D43" s="90">
        <v>3.11</v>
      </c>
      <c r="E43" s="91">
        <f t="shared" si="11"/>
        <v>0</v>
      </c>
      <c r="F43" s="83" t="s">
        <v>140</v>
      </c>
      <c r="G43" s="96" t="s">
        <v>127</v>
      </c>
      <c r="H43" s="32"/>
    </row>
    <row r="44" spans="1:11">
      <c r="A44" s="82"/>
      <c r="B44" s="83" t="s">
        <v>158</v>
      </c>
      <c r="C44" s="84">
        <v>489</v>
      </c>
      <c r="D44" s="90">
        <v>3.11</v>
      </c>
      <c r="E44" s="91">
        <f t="shared" si="11"/>
        <v>1520.79</v>
      </c>
      <c r="F44" s="83" t="s">
        <v>143</v>
      </c>
      <c r="G44" s="96" t="s">
        <v>161</v>
      </c>
      <c r="H44" s="32"/>
    </row>
    <row r="45" spans="1:11">
      <c r="A45" s="82"/>
      <c r="B45" s="83" t="s">
        <v>159</v>
      </c>
      <c r="C45" s="84">
        <v>97</v>
      </c>
      <c r="D45" s="90">
        <v>3.11</v>
      </c>
      <c r="E45" s="91">
        <f t="shared" si="11"/>
        <v>301.67</v>
      </c>
      <c r="F45" s="83" t="s">
        <v>168</v>
      </c>
      <c r="G45" s="96" t="s">
        <v>169</v>
      </c>
      <c r="H45" s="32"/>
    </row>
    <row r="46" spans="1:11">
      <c r="A46" s="78" t="s">
        <v>148</v>
      </c>
      <c r="B46" s="83"/>
      <c r="C46" s="88">
        <f>SUM(C38:C45)</f>
        <v>663</v>
      </c>
      <c r="D46" s="90">
        <v>3.11</v>
      </c>
      <c r="E46" s="91">
        <f>SUM(E38:E45)</f>
        <v>2061.9299999999998</v>
      </c>
      <c r="F46" s="83"/>
      <c r="G46" s="96"/>
      <c r="I46" s="32"/>
      <c r="J46" s="32"/>
      <c r="K46" s="32"/>
    </row>
    <row r="47" spans="1:11">
      <c r="A47" s="79" t="s">
        <v>147</v>
      </c>
      <c r="B47" s="83"/>
      <c r="C47" s="83"/>
      <c r="D47" s="83"/>
      <c r="E47" s="83">
        <v>52.92</v>
      </c>
      <c r="F47" s="83"/>
      <c r="G47" s="96" t="s">
        <v>126</v>
      </c>
    </row>
    <row r="48" spans="1:11" ht="15.75">
      <c r="A48" s="80" t="s">
        <v>156</v>
      </c>
      <c r="B48" s="83"/>
      <c r="C48" s="83"/>
      <c r="D48" s="83"/>
      <c r="E48" s="92">
        <f>E46+E47</f>
        <v>2114.85</v>
      </c>
      <c r="F48" s="83"/>
      <c r="G48" s="85"/>
      <c r="H48" s="32"/>
    </row>
    <row r="49" spans="1:7" ht="13.5" thickBot="1">
      <c r="A49" s="81" t="s">
        <v>157</v>
      </c>
      <c r="B49" s="86"/>
      <c r="C49" s="86"/>
      <c r="D49" s="86"/>
      <c r="E49" s="93">
        <v>62.93</v>
      </c>
      <c r="F49" s="86"/>
      <c r="G49" s="87"/>
    </row>
  </sheetData>
  <mergeCells count="2">
    <mergeCell ref="B1:B3"/>
    <mergeCell ref="W2:Y2"/>
  </mergeCell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Drop Down 3">
              <controlPr defaultSize="0" autoLine="0" autoPict="0">
                <anchor moveWithCells="1">
                  <from>
                    <xdr:col>5</xdr:col>
                    <xdr:colOff>38100</xdr:colOff>
                    <xdr:row>0</xdr:row>
                    <xdr:rowOff>47625</xdr:rowOff>
                  </from>
                  <to>
                    <xdr:col>5</xdr:col>
                    <xdr:colOff>866775</xdr:colOff>
                    <xdr:row>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Drop Down 4">
              <controlPr defaultSize="0" autoLine="0" autoPict="0">
                <anchor moveWithCells="1">
                  <from>
                    <xdr:col>6</xdr:col>
                    <xdr:colOff>190500</xdr:colOff>
                    <xdr:row>0</xdr:row>
                    <xdr:rowOff>76200</xdr:rowOff>
                  </from>
                  <to>
                    <xdr:col>7</xdr:col>
                    <xdr:colOff>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Drop Down 5">
              <controlPr defaultSize="0" autoLine="0" autoPict="0">
                <anchor moveWithCells="1">
                  <from>
                    <xdr:col>7</xdr:col>
                    <xdr:colOff>238125</xdr:colOff>
                    <xdr:row>0</xdr:row>
                    <xdr:rowOff>85725</xdr:rowOff>
                  </from>
                  <to>
                    <xdr:col>8</xdr:col>
                    <xdr:colOff>0</xdr:colOff>
                    <xdr:row>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Drop Down 6">
              <controlPr defaultSize="0" autoLine="0" autoPict="0">
                <anchor moveWithCells="1">
                  <from>
                    <xdr:col>8</xdr:col>
                    <xdr:colOff>190500</xdr:colOff>
                    <xdr:row>0</xdr:row>
                    <xdr:rowOff>76200</xdr:rowOff>
                  </from>
                  <to>
                    <xdr:col>9</xdr:col>
                    <xdr:colOff>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Drop Down 7">
              <controlPr defaultSize="0" autoLine="0" autoPict="0">
                <anchor moveWithCells="1">
                  <from>
                    <xdr:col>11</xdr:col>
                    <xdr:colOff>200025</xdr:colOff>
                    <xdr:row>0</xdr:row>
                    <xdr:rowOff>76200</xdr:rowOff>
                  </from>
                  <to>
                    <xdr:col>12</xdr:col>
                    <xdr:colOff>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Drop Down 8">
              <controlPr defaultSize="0" autoLine="0" autoPict="0">
                <anchor moveWithCells="1">
                  <from>
                    <xdr:col>13</xdr:col>
                    <xdr:colOff>190500</xdr:colOff>
                    <xdr:row>0</xdr:row>
                    <xdr:rowOff>76200</xdr:rowOff>
                  </from>
                  <to>
                    <xdr:col>14</xdr:col>
                    <xdr:colOff>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0" name="Drop Down 9">
              <controlPr defaultSize="0" autoLine="0" autoPict="0">
                <anchor moveWithCells="1">
                  <from>
                    <xdr:col>14</xdr:col>
                    <xdr:colOff>190500</xdr:colOff>
                    <xdr:row>0</xdr:row>
                    <xdr:rowOff>76200</xdr:rowOff>
                  </from>
                  <to>
                    <xdr:col>15</xdr:col>
                    <xdr:colOff>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1" name="Drop Down 10">
              <controlPr defaultSize="0" autoLine="0" autoPict="0">
                <anchor moveWithCells="1">
                  <from>
                    <xdr:col>15</xdr:col>
                    <xdr:colOff>190500</xdr:colOff>
                    <xdr:row>0</xdr:row>
                    <xdr:rowOff>76200</xdr:rowOff>
                  </from>
                  <to>
                    <xdr:col>16</xdr:col>
                    <xdr:colOff>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2" name="Drop Down 11">
              <controlPr defaultSize="0" autoLine="0" autoPict="0">
                <anchor moveWithCells="1">
                  <from>
                    <xdr:col>16</xdr:col>
                    <xdr:colOff>190500</xdr:colOff>
                    <xdr:row>0</xdr:row>
                    <xdr:rowOff>76200</xdr:rowOff>
                  </from>
                  <to>
                    <xdr:col>17</xdr:col>
                    <xdr:colOff>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3" name="Drop Down 12">
              <controlPr defaultSize="0" autoLine="0" autoPict="0">
                <anchor moveWithCells="1">
                  <from>
                    <xdr:col>19</xdr:col>
                    <xdr:colOff>190500</xdr:colOff>
                    <xdr:row>0</xdr:row>
                    <xdr:rowOff>76200</xdr:rowOff>
                  </from>
                  <to>
                    <xdr:col>20</xdr:col>
                    <xdr:colOff>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4" name="Drop Down 13">
              <controlPr defaultSize="0" autoLine="0" autoPict="0">
                <anchor moveWithCells="1">
                  <from>
                    <xdr:col>20</xdr:col>
                    <xdr:colOff>190500</xdr:colOff>
                    <xdr:row>0</xdr:row>
                    <xdr:rowOff>76200</xdr:rowOff>
                  </from>
                  <to>
                    <xdr:col>21</xdr:col>
                    <xdr:colOff>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5" name="Drop Down 15">
              <controlPr defaultSize="0" autoLine="0" autoPict="0">
                <anchor moveWithCells="1">
                  <from>
                    <xdr:col>10</xdr:col>
                    <xdr:colOff>200025</xdr:colOff>
                    <xdr:row>0</xdr:row>
                    <xdr:rowOff>76200</xdr:rowOff>
                  </from>
                  <to>
                    <xdr:col>11</xdr:col>
                    <xdr:colOff>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6" name="Drop Down 16">
              <controlPr defaultSize="0" autoLine="0" autoPict="0">
                <anchor moveWithCells="1">
                  <from>
                    <xdr:col>9</xdr:col>
                    <xdr:colOff>200025</xdr:colOff>
                    <xdr:row>0</xdr:row>
                    <xdr:rowOff>76200</xdr:rowOff>
                  </from>
                  <to>
                    <xdr:col>10</xdr:col>
                    <xdr:colOff>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7" name="Drop Down 17">
              <controlPr defaultSize="0" autoLine="0" autoPict="0">
                <anchor moveWithCells="1">
                  <from>
                    <xdr:col>17</xdr:col>
                    <xdr:colOff>190500</xdr:colOff>
                    <xdr:row>0</xdr:row>
                    <xdr:rowOff>76200</xdr:rowOff>
                  </from>
                  <to>
                    <xdr:col>18</xdr:col>
                    <xdr:colOff>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8" name="Drop Down 18">
              <controlPr defaultSize="0" autoLine="0" autoPict="0">
                <anchor moveWithCells="1">
                  <from>
                    <xdr:col>18</xdr:col>
                    <xdr:colOff>190500</xdr:colOff>
                    <xdr:row>0</xdr:row>
                    <xdr:rowOff>76200</xdr:rowOff>
                  </from>
                  <to>
                    <xdr:col>19</xdr:col>
                    <xdr:colOff>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9" name="Drop Down 19">
              <controlPr defaultSize="0" autoLine="0" autoPict="0">
                <anchor moveWithCells="1">
                  <from>
                    <xdr:col>12</xdr:col>
                    <xdr:colOff>200025</xdr:colOff>
                    <xdr:row>0</xdr:row>
                    <xdr:rowOff>76200</xdr:rowOff>
                  </from>
                  <to>
                    <xdr:col>13</xdr:col>
                    <xdr:colOff>0</xdr:colOff>
                    <xdr:row>0</xdr:row>
                    <xdr:rowOff>314325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Analyse comptes</vt:lpstr>
      <vt:lpstr>Répartition</vt:lpstr>
      <vt:lpstr>Feuil4</vt:lpstr>
      <vt:lpstr>Répartition par propriétaire</vt:lpstr>
      <vt:lpstr>Grilles</vt:lpstr>
      <vt:lpstr>'Analyse comptes'!Zone_d_impression</vt:lpstr>
      <vt:lpstr>Répartition!Zone_d_impression</vt:lpstr>
      <vt:lpstr>'Répartition par propriétaire'!Zone_d_impression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Sophie</dc:creator>
  <cp:lastModifiedBy>eric</cp:lastModifiedBy>
  <cp:lastPrinted>2021-02-03T12:47:05Z</cp:lastPrinted>
  <dcterms:created xsi:type="dcterms:W3CDTF">2021-01-12T20:06:07Z</dcterms:created>
  <dcterms:modified xsi:type="dcterms:W3CDTF">2021-02-03T12:55:13Z</dcterms:modified>
</cp:coreProperties>
</file>